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202300"/>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1. R-COG (Goods, ROO, SPS, STRACAP, CPTF)/R-2627-COG-34-Development of Dual Transition Strategy for Agriculture - VN/2. Project Procurement/Procurement Docs/Publishing/"/>
    </mc:Choice>
  </mc:AlternateContent>
  <xr:revisionPtr revIDLastSave="17" documentId="13_ncr:1_{085BD561-C5AA-4D13-B17B-96637285720B}" xr6:coauthVersionLast="47" xr6:coauthVersionMax="47" xr10:uidLastSave="{D74CB864-CE6F-4549-9079-DCC734D67DD5}"/>
  <bookViews>
    <workbookView xWindow="-120" yWindow="-16320" windowWidth="29040" windowHeight="15720" tabRatio="824" activeTab="1" xr2:uid="{B20238D0-815D-425F-9423-BA7E72EB5618}"/>
  </bookViews>
  <sheets>
    <sheet name="Activities Budget-Final" sheetId="30" r:id="rId1"/>
    <sheet name="1.1. Event 1" sheetId="23" r:id="rId2"/>
    <sheet name="1.2. Event 2" sheetId="24" r:id="rId3"/>
    <sheet name="2. Coaching " sheetId="32" r:id="rId4"/>
    <sheet name="Validation" sheetId="4" r:id="rId5"/>
  </sheets>
  <definedNames>
    <definedName name="_xlnm._FilterDatabase" localSheetId="0" hidden="1">'Activities Budget-Final'!$B$5:$N$5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2" l="1"/>
  <c r="C2" i="24"/>
  <c r="C2" i="23"/>
  <c r="I41" i="30" l="1"/>
  <c r="F16" i="24" l="1"/>
  <c r="F15" i="23"/>
  <c r="H38" i="30"/>
  <c r="C28" i="30"/>
  <c r="J24" i="32"/>
  <c r="K24" i="32" s="1"/>
  <c r="J23" i="32"/>
  <c r="K23" i="32" s="1"/>
  <c r="I33" i="30" l="1"/>
  <c r="J33" i="30" s="1"/>
  <c r="I34" i="30"/>
  <c r="J34" i="30" s="1"/>
  <c r="I35" i="30"/>
  <c r="J35" i="30" s="1"/>
  <c r="K32" i="30" l="1"/>
  <c r="C23" i="30"/>
  <c r="C27" i="30"/>
  <c r="C26" i="30"/>
  <c r="C25" i="30"/>
  <c r="J27" i="32"/>
  <c r="J26" i="32"/>
  <c r="J20" i="32"/>
  <c r="K20" i="32" s="1"/>
  <c r="J19" i="32"/>
  <c r="K19" i="32" s="1"/>
  <c r="J17" i="32"/>
  <c r="K17" i="32" s="1"/>
  <c r="J14" i="32"/>
  <c r="K14" i="32" s="1"/>
  <c r="J13" i="32"/>
  <c r="K13" i="32" s="1"/>
  <c r="J9" i="32"/>
  <c r="K9" i="32" s="1"/>
  <c r="L8" i="32" s="1"/>
  <c r="C1" i="32"/>
  <c r="C21" i="30"/>
  <c r="C20" i="30"/>
  <c r="C19" i="30"/>
  <c r="C18" i="30"/>
  <c r="C15" i="30"/>
  <c r="C8" i="30"/>
  <c r="C7" i="30"/>
  <c r="J28" i="24"/>
  <c r="J27" i="24"/>
  <c r="J26" i="24"/>
  <c r="K26" i="24" s="1"/>
  <c r="J25" i="24"/>
  <c r="K25" i="24" s="1"/>
  <c r="J24" i="24"/>
  <c r="K24" i="24" s="1"/>
  <c r="J23" i="24"/>
  <c r="K23" i="24" s="1"/>
  <c r="J22" i="24"/>
  <c r="K22" i="24" s="1"/>
  <c r="J21" i="24"/>
  <c r="K21" i="24" s="1"/>
  <c r="J19" i="24"/>
  <c r="K19" i="24" s="1"/>
  <c r="H18" i="30" s="1"/>
  <c r="J16" i="24"/>
  <c r="K16" i="24" s="1"/>
  <c r="J15" i="24"/>
  <c r="K15" i="24" s="1"/>
  <c r="J14" i="24"/>
  <c r="K14" i="24" s="1"/>
  <c r="J13" i="24"/>
  <c r="K13" i="24" s="1"/>
  <c r="J12" i="24"/>
  <c r="K12" i="24" s="1"/>
  <c r="L11" i="24" s="1"/>
  <c r="H17" i="30" s="1"/>
  <c r="J9" i="24"/>
  <c r="K9" i="24" s="1"/>
  <c r="L8" i="24" s="1"/>
  <c r="C1" i="24"/>
  <c r="J8" i="23"/>
  <c r="K8" i="23" s="1"/>
  <c r="H8" i="30" s="1"/>
  <c r="I8" i="30" s="1"/>
  <c r="J8" i="30" s="1"/>
  <c r="C1" i="23"/>
  <c r="H24" i="30" l="1"/>
  <c r="K18" i="32"/>
  <c r="H27" i="30" s="1"/>
  <c r="H16" i="30"/>
  <c r="I16" i="30" s="1"/>
  <c r="J16" i="30" s="1"/>
  <c r="H26" i="30"/>
  <c r="L22" i="32"/>
  <c r="H28" i="30" s="1"/>
  <c r="I28" i="30" s="1"/>
  <c r="J28" i="30" s="1"/>
  <c r="J12" i="32"/>
  <c r="K12" i="32" s="1"/>
  <c r="L11" i="32" s="1"/>
  <c r="L27" i="32" s="1"/>
  <c r="L28" i="24"/>
  <c r="H21" i="30" s="1"/>
  <c r="K20" i="24"/>
  <c r="H19" i="30" s="1"/>
  <c r="K25" i="23"/>
  <c r="L16" i="32" l="1"/>
  <c r="K26" i="32" s="1"/>
  <c r="L26" i="32" s="1"/>
  <c r="H29" i="30" s="1"/>
  <c r="L18" i="24"/>
  <c r="K27" i="24" s="1"/>
  <c r="L27" i="24" s="1"/>
  <c r="H20" i="30" s="1"/>
  <c r="H25" i="30"/>
  <c r="H30" i="30"/>
  <c r="I30" i="30" s="1"/>
  <c r="J30" i="30" s="1"/>
  <c r="I26" i="30"/>
  <c r="I27" i="30"/>
  <c r="J27" i="30" s="1"/>
  <c r="L7" i="32" l="1"/>
  <c r="K23" i="30" s="1"/>
  <c r="L7" i="24"/>
  <c r="I29" i="30"/>
  <c r="J29" i="30" s="1"/>
  <c r="C17" i="30" l="1"/>
  <c r="C16" i="30"/>
  <c r="C11" i="30"/>
  <c r="C10" i="30"/>
  <c r="C9" i="30"/>
  <c r="J41" i="30"/>
  <c r="K40" i="30" s="1"/>
  <c r="I38" i="30"/>
  <c r="J38" i="30" s="1"/>
  <c r="K37" i="30" s="1"/>
  <c r="C13" i="30"/>
  <c r="C12" i="30"/>
  <c r="J26" i="30"/>
  <c r="I25" i="30"/>
  <c r="J25" i="30" s="1"/>
  <c r="I24" i="30"/>
  <c r="J24" i="30" s="1"/>
  <c r="M32" i="30" l="1"/>
  <c r="M40" i="30"/>
  <c r="M37" i="30" l="1"/>
  <c r="M23" i="30"/>
  <c r="I18" i="30" l="1"/>
  <c r="J18" i="30" s="1"/>
  <c r="I20" i="30" l="1"/>
  <c r="J20" i="30" s="1"/>
  <c r="I19" i="30"/>
  <c r="J19" i="30" s="1"/>
  <c r="I21" i="30"/>
  <c r="J21" i="30" s="1"/>
  <c r="I15" i="30"/>
  <c r="I17" i="30"/>
  <c r="J17" i="30" s="1"/>
  <c r="K15" i="30" l="1"/>
  <c r="J18" i="23"/>
  <c r="K18" i="23" s="1"/>
  <c r="J14" i="23"/>
  <c r="H10" i="30" l="1"/>
  <c r="I10" i="30" s="1"/>
  <c r="J10" i="30" s="1"/>
  <c r="K21" i="23"/>
  <c r="K20" i="23"/>
  <c r="K14" i="23"/>
  <c r="J27" i="23" l="1"/>
  <c r="J26" i="23"/>
  <c r="J15" i="23"/>
  <c r="J13" i="23"/>
  <c r="J11" i="23"/>
  <c r="K24" i="23" l="1"/>
  <c r="K23" i="23"/>
  <c r="K22" i="23"/>
  <c r="K13" i="23"/>
  <c r="K15" i="23"/>
  <c r="K11" i="23"/>
  <c r="J12" i="23"/>
  <c r="K12" i="23" s="1"/>
  <c r="L10" i="23" l="1"/>
  <c r="K19" i="23"/>
  <c r="L27" i="23" l="1"/>
  <c r="H13" i="30" s="1"/>
  <c r="I13" i="30" s="1"/>
  <c r="J13" i="30" s="1"/>
  <c r="H9" i="30"/>
  <c r="I9" i="30" s="1"/>
  <c r="J9" i="30" s="1"/>
  <c r="L17" i="23"/>
  <c r="K26" i="23" s="1"/>
  <c r="H11" i="30"/>
  <c r="I11" i="30" s="1"/>
  <c r="J11" i="30" l="1"/>
  <c r="L26" i="23"/>
  <c r="H12" i="30" s="1"/>
  <c r="I12" i="30" s="1"/>
  <c r="J12" i="30" s="1"/>
  <c r="L7" i="23"/>
  <c r="K6" i="30" l="1"/>
  <c r="K45" i="30" s="1"/>
  <c r="L6" i="23"/>
  <c r="K7" i="30" s="1"/>
  <c r="M6" i="30" l="1"/>
  <c r="I7" i="30"/>
  <c r="K46"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G4" authorId="0" shapeId="0" xr:uid="{803DBC8C-4184-4EAA-804F-90B2AA1EA4DC}">
      <text>
        <r>
          <rPr>
            <b/>
            <sz val="9"/>
            <color indexed="81"/>
            <rFont val="Tahoma"/>
            <charset val="1"/>
          </rPr>
          <t>Duong, Trang:</t>
        </r>
        <r>
          <rPr>
            <sz val="9"/>
            <color indexed="81"/>
            <rFont val="Tahoma"/>
            <charset val="1"/>
          </rPr>
          <t xml:space="preserve">
The currency indicated in this column may be revised to reflect the bidder's preferred currency.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4" authorId="0" shapeId="0" xr:uid="{CFD25F73-3D1B-4707-8D54-6F4BCFA29904}">
      <text>
        <r>
          <rPr>
            <b/>
            <sz val="9"/>
            <color indexed="81"/>
            <rFont val="Tahoma"/>
            <charset val="1"/>
          </rPr>
          <t>Duong, Trang:</t>
        </r>
        <r>
          <rPr>
            <sz val="9"/>
            <color indexed="81"/>
            <rFont val="Tahoma"/>
            <charset val="1"/>
          </rPr>
          <t xml:space="preserve">
The currency indicated in this column may be revised to reflect the bidder's preferred currency.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5" authorId="0" shapeId="0" xr:uid="{DE82AECF-BA6F-4394-A854-9C88927B4EDF}">
      <text>
        <r>
          <rPr>
            <b/>
            <sz val="9"/>
            <color indexed="81"/>
            <rFont val="Tahoma"/>
            <charset val="1"/>
          </rPr>
          <t>Duong, Trang:</t>
        </r>
        <r>
          <rPr>
            <sz val="9"/>
            <color indexed="81"/>
            <rFont val="Tahoma"/>
            <charset val="1"/>
          </rPr>
          <t xml:space="preserve">
The currency indicated in this column may be revised to reflect the bidder's preferred currency.</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5" authorId="0" shapeId="0" xr:uid="{D8BFC637-4990-4C62-8081-D69631CFC6F9}">
      <text>
        <r>
          <rPr>
            <b/>
            <sz val="9"/>
            <color indexed="81"/>
            <rFont val="Tahoma"/>
            <charset val="1"/>
          </rPr>
          <t>Duong, Trang:</t>
        </r>
        <r>
          <rPr>
            <sz val="9"/>
            <color indexed="81"/>
            <rFont val="Tahoma"/>
            <charset val="1"/>
          </rPr>
          <t xml:space="preserve">
The currency indicated in this column may be revised to reflect the bidder's preferred currency.</t>
        </r>
      </text>
    </comment>
  </commentList>
</comments>
</file>

<file path=xl/sharedStrings.xml><?xml version="1.0" encoding="utf-8"?>
<sst xmlns="http://schemas.openxmlformats.org/spreadsheetml/2006/main" count="447" uniqueCount="159">
  <si>
    <t>Project Name</t>
  </si>
  <si>
    <t>Activity Name</t>
  </si>
  <si>
    <t>Total Cost</t>
  </si>
  <si>
    <t>Budget Allocation (AUD)</t>
  </si>
  <si>
    <t>Remarks</t>
  </si>
  <si>
    <t>AUD</t>
  </si>
  <si>
    <t>Activity Code</t>
  </si>
  <si>
    <t>Category</t>
  </si>
  <si>
    <t>Unit</t>
  </si>
  <si>
    <t>Quantity</t>
  </si>
  <si>
    <t>Currency</t>
  </si>
  <si>
    <t>Rate/unit</t>
  </si>
  <si>
    <t xml:space="preserve">Total </t>
  </si>
  <si>
    <t>Per Activity</t>
  </si>
  <si>
    <t>FY 25-26</t>
  </si>
  <si>
    <t>FY 26-27</t>
  </si>
  <si>
    <t>Professional fee</t>
  </si>
  <si>
    <t>Professional Services</t>
  </si>
  <si>
    <t>Day</t>
  </si>
  <si>
    <t>USD</t>
  </si>
  <si>
    <t>Airfare</t>
  </si>
  <si>
    <t>Return</t>
  </si>
  <si>
    <t xml:space="preserve">Local Participant Perdiem </t>
  </si>
  <si>
    <t>Local Per Diem</t>
  </si>
  <si>
    <t>Person</t>
  </si>
  <si>
    <t>Overseas Per Diem</t>
  </si>
  <si>
    <t>Accommodation</t>
  </si>
  <si>
    <t>Local Transportation</t>
  </si>
  <si>
    <t>Airfare - Domestic</t>
  </si>
  <si>
    <t>IDR</t>
  </si>
  <si>
    <t>Meetings &amp; Conferences</t>
  </si>
  <si>
    <t>Lumpsum</t>
  </si>
  <si>
    <t>Event Management Cost</t>
  </si>
  <si>
    <t>Subcontractor-External</t>
  </si>
  <si>
    <t>Advancing digital and green transition for agriculture, manufacturing and processing MSMEs</t>
  </si>
  <si>
    <t>Activity</t>
  </si>
  <si>
    <t>1.1.1</t>
  </si>
  <si>
    <t>Event</t>
  </si>
  <si>
    <t>1.1.2</t>
  </si>
  <si>
    <t>1.1.3</t>
  </si>
  <si>
    <t>1.1.4</t>
  </si>
  <si>
    <t>1.1.5</t>
  </si>
  <si>
    <t>1.1.6</t>
  </si>
  <si>
    <t>1.2.1</t>
  </si>
  <si>
    <t>1.2.2</t>
  </si>
  <si>
    <t>1.2.3</t>
  </si>
  <si>
    <t>1.2.4</t>
  </si>
  <si>
    <t>1.2.5</t>
  </si>
  <si>
    <t>1.2.6</t>
  </si>
  <si>
    <t>Participant Expenses</t>
  </si>
  <si>
    <t>Event organization and logistics</t>
  </si>
  <si>
    <t>Miscellaneous</t>
  </si>
  <si>
    <t>Activity 3: Successful Models</t>
  </si>
  <si>
    <t>Pieces</t>
  </si>
  <si>
    <t>VND</t>
  </si>
  <si>
    <t xml:space="preserve">Two video highlighting 2 enterprises' experience </t>
  </si>
  <si>
    <t>Reporting</t>
  </si>
  <si>
    <t>Project Completion Report</t>
  </si>
  <si>
    <t>Contigency in Consultant Contract</t>
  </si>
  <si>
    <t>Total</t>
  </si>
  <si>
    <t>Roundup</t>
  </si>
  <si>
    <t>Event Facilitation Expenses</t>
  </si>
  <si>
    <t>Days</t>
  </si>
  <si>
    <t>1.1.1.1</t>
  </si>
  <si>
    <t>1.1.2.1</t>
  </si>
  <si>
    <t>Local Participant Perdiem (3 days)</t>
  </si>
  <si>
    <t>1.1.2.2</t>
  </si>
  <si>
    <t>Hotel Accommodation (2 night)</t>
  </si>
  <si>
    <t>1.1.2.3</t>
  </si>
  <si>
    <t xml:space="preserve">Airport transfer allowance </t>
  </si>
  <si>
    <t>1.1.2.4</t>
  </si>
  <si>
    <t>Land travel allowance (10ppl)</t>
  </si>
  <si>
    <t>1.1.2.5</t>
  </si>
  <si>
    <t>1.1.3.1</t>
  </si>
  <si>
    <t>1.1.3.2</t>
  </si>
  <si>
    <t>- Event material</t>
  </si>
  <si>
    <t>- Event Support - MC</t>
  </si>
  <si>
    <t>- Event Support - Interpreter if any</t>
  </si>
  <si>
    <t>- Event Support - Videoman &amp; Cameraman</t>
  </si>
  <si>
    <t>- Branded Stationaries</t>
  </si>
  <si>
    <t>Pax</t>
  </si>
  <si>
    <t>1.2.1.1</t>
  </si>
  <si>
    <t>1.2.2.1</t>
  </si>
  <si>
    <t>1.2.2.2</t>
  </si>
  <si>
    <t>1.2.2.3</t>
  </si>
  <si>
    <t>1.2.2.4</t>
  </si>
  <si>
    <t xml:space="preserve">Land travel allowance </t>
  </si>
  <si>
    <t>1.2.2.5</t>
  </si>
  <si>
    <t>1.2.3.1</t>
  </si>
  <si>
    <t>1.2.3.2</t>
  </si>
  <si>
    <t>2.1.1</t>
  </si>
  <si>
    <t>2.2.1</t>
  </si>
  <si>
    <t>2.2.2</t>
  </si>
  <si>
    <t xml:space="preserve">Hotel Accommodation </t>
  </si>
  <si>
    <t>2.2.3</t>
  </si>
  <si>
    <t>2.3.1</t>
  </si>
  <si>
    <t>2.3.2</t>
  </si>
  <si>
    <t>Site Visits</t>
  </si>
  <si>
    <t>2.4.1</t>
  </si>
  <si>
    <t>Vehicle/coach for site visits</t>
  </si>
  <si>
    <t>One visit per group</t>
  </si>
  <si>
    <t>2.4.2</t>
  </si>
  <si>
    <t>Site visit coordination/logistics</t>
  </si>
  <si>
    <t>Host coordination, basic logistics</t>
  </si>
  <si>
    <t>Utilities</t>
  </si>
  <si>
    <t>EXPENDITURE
CATEGORY</t>
  </si>
  <si>
    <t>EXPENDITURE
TYPE</t>
  </si>
  <si>
    <t>Quantity
CATEGORY</t>
  </si>
  <si>
    <t>Unit Currency</t>
  </si>
  <si>
    <t>Conversion Rate to AUD</t>
  </si>
  <si>
    <t>Other Direct Costs</t>
  </si>
  <si>
    <t>Bank Charges</t>
  </si>
  <si>
    <t>Communications</t>
  </si>
  <si>
    <t>Courier Services</t>
  </si>
  <si>
    <t>One way</t>
  </si>
  <si>
    <t>LAK</t>
  </si>
  <si>
    <t>Office Expenses</t>
  </si>
  <si>
    <t>Km</t>
  </si>
  <si>
    <t>MYR</t>
  </si>
  <si>
    <t>Recruitment</t>
  </si>
  <si>
    <t>SGD</t>
  </si>
  <si>
    <t>Translation Services</t>
  </si>
  <si>
    <t>NZD</t>
  </si>
  <si>
    <t>Workshops</t>
  </si>
  <si>
    <t>THB</t>
  </si>
  <si>
    <t>Hour</t>
  </si>
  <si>
    <t>PHP</t>
  </si>
  <si>
    <t>Subcontractors</t>
  </si>
  <si>
    <t>Travel</t>
  </si>
  <si>
    <t>Monthly</t>
  </si>
  <si>
    <t>Annual</t>
  </si>
  <si>
    <t>Semester</t>
  </si>
  <si>
    <t>Quaterly</t>
  </si>
  <si>
    <t>Incidental Travel</t>
  </si>
  <si>
    <t>Other Allowance</t>
  </si>
  <si>
    <t>Activity 1: Two 2-Day Training Workshops</t>
  </si>
  <si>
    <t>Note to bidders: This budget line is for estimation purposes only. Actual payment will be determined based on participants' actual travel itineraries. RT4D will provide further guidance on per diem calculations when the final flight schedules become available.</t>
  </si>
  <si>
    <t>Note to bidders: This accommodation budget is provided for costing purposes only. Actual reimbursement will be based on participants' actual hotel receipts. The selected bidder must submit at least three hotel options for RT4D's review and approval, with a preference for four-star accommodations.</t>
  </si>
  <si>
    <t>Note to bidders: This amount is included for budgeting purposes only. The actual arrangements and associated costs will be finalized in consultation with RT4D after contract award.</t>
  </si>
  <si>
    <t>Note to bidders: This budget is for costing purposes only. Actual arrangements will be agreed with RT4D at a later stage.</t>
  </si>
  <si>
    <t>Note to bidders: This amount is included for budgeting purposes only. Actual payment will be determined based on the actual cost of participants' air tickets.</t>
  </si>
  <si>
    <t>Note to bidders: This budget is for costing purposes only. The selected bidder must provide three hotel options and each option's actual cost for RT4D's approval, preferably at the four-star level.</t>
  </si>
  <si>
    <t>Bidders to complete: Please provide a cost breakdown for this line item for proposal costing purposes. This expense is reimbursable based on actual receipts.</t>
  </si>
  <si>
    <t>Note to bidders: The quoted cost should include all required workshop equipment, facilities, and support services, including but not limited to LED screen(s), high-quality audiovisual and sound systems, microphones (wireless handheld, lapel and podium), interpretation equipment, reliable high-speed internet connectivity, hybrid meeting facilities (including Zoom connectivity and livestreaming)where required, registration and check-in facilities, POS facilities, signage and nameplates, power supply and extension cables, reception services, technical support personnel, and any other equipment or facilities necessary for the successful delivery of the workshop.</t>
  </si>
  <si>
    <t>Note to bidders: Deliverables shall include event photos, one workshop recap video, 2-3 participant or stakeholder interviews conducted during the workshop, and all raw footage, including full recordings of VIP speeches.</t>
  </si>
  <si>
    <t>Note to bidders: follow RT4D's standard branding requirements and templates.</t>
  </si>
  <si>
    <t>Note to bidders: This budget is for costing purposes only. The selected bidder must provide three venue options and each option's actual cost for RT4D's approval.</t>
  </si>
  <si>
    <t xml:space="preserve">Note to bidders: The quoted cost should include all required equipment, facilities, and support services, including but not limited to administrative, logistical, and technical support personnel, presentation equipment, internet connectivity, and any other related support services necessary for the activity.
</t>
  </si>
  <si>
    <t xml:space="preserve">2-Day Workshop #1 in Hanoi </t>
  </si>
  <si>
    <t xml:space="preserve">2-Day Workshop #2 in HCM  </t>
  </si>
  <si>
    <t>Activit</t>
  </si>
  <si>
    <t>Activity 2: Six 1-Day Coaching Session for 3 sectoral groups</t>
  </si>
  <si>
    <t>Graphic design for the leaflets</t>
  </si>
  <si>
    <t>Contigency</t>
  </si>
  <si>
    <t>Professional fee (inclusive of all costs and expenses)</t>
  </si>
  <si>
    <t xml:space="preserve">- Event logistics &amp; organization service </t>
  </si>
  <si>
    <t>- Event logistics &amp; organization service</t>
  </si>
  <si>
    <t xml:space="preserve">Participant Expenses </t>
  </si>
  <si>
    <t>Hotel package per pax (venue rental and lunch, teabreaks per pax)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</si>
</sst>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0_-;\-* #,##0.0_-;_-* &quot;-&quot;??_-;_-@_-"/>
    <numFmt numFmtId="166" formatCode="_-* #,##0_-;\-* #,##0_-;_-* &quot;-&quot;??_-;_-@_-"/>
  </numFmts>
  <fonts count="15" x14ac:knownFonts="1">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b/>
      <sz val="11"/>
      <color rgb="FF000000"/>
      <name val="Aptos Narrow"/>
      <family val="2"/>
      <scheme val="minor"/>
    </font>
    <font>
      <sz val="12"/>
      <color theme="1"/>
      <name val="Aptos Narrow"/>
      <family val="2"/>
      <scheme val="minor"/>
    </font>
    <font>
      <sz val="11"/>
      <color theme="8" tint="0.39997558519241921"/>
      <name val="Aptos Narrow"/>
      <family val="2"/>
      <scheme val="minor"/>
    </font>
    <font>
      <b/>
      <sz val="11"/>
      <color rgb="FFC00000"/>
      <name val="Aptos Narrow"/>
      <family val="2"/>
      <scheme val="minor"/>
    </font>
    <font>
      <sz val="9"/>
      <color indexed="81"/>
      <name val="Tahoma"/>
      <charset val="1"/>
    </font>
    <font>
      <sz val="10"/>
      <color theme="1"/>
      <name val="Aptos Narrow"/>
      <family val="2"/>
      <scheme val="minor"/>
    </font>
    <font>
      <b/>
      <sz val="9"/>
      <color indexed="81"/>
      <name val="Tahoma"/>
      <charset val="1"/>
    </font>
  </fonts>
  <fills count="7">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9" tint="0.79998168889431442"/>
        <bgColor indexed="64"/>
      </patternFill>
    </fill>
  </fills>
  <borders count="33">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0" fontId="6" fillId="0" borderId="0"/>
    <xf numFmtId="0" fontId="9" fillId="0" borderId="0"/>
    <xf numFmtId="43" fontId="9" fillId="0" borderId="0" applyFont="0" applyFill="0" applyBorder="0" applyAlignment="0" applyProtection="0"/>
    <xf numFmtId="43" fontId="1" fillId="0" borderId="0" applyFont="0" applyFill="0" applyBorder="0" applyAlignment="0" applyProtection="0"/>
  </cellStyleXfs>
  <cellXfs count="167">
    <xf numFmtId="0" fontId="0" fillId="0" borderId="0" xfId="0"/>
    <xf numFmtId="0" fontId="0" fillId="0" borderId="0" xfId="0" applyAlignment="1">
      <alignment horizontal="center"/>
    </xf>
    <xf numFmtId="0" fontId="0" fillId="0" borderId="0" xfId="0" applyAlignment="1">
      <alignment horizontal="center" vertical="center"/>
    </xf>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0" fillId="0" borderId="0" xfId="0" applyAlignment="1">
      <alignment vertical="center" wrapText="1"/>
    </xf>
    <xf numFmtId="0" fontId="2" fillId="0" borderId="0" xfId="0" applyFont="1" applyAlignment="1">
      <alignment vertical="center" wrapText="1"/>
    </xf>
    <xf numFmtId="0" fontId="2" fillId="0" borderId="0" xfId="0" applyFont="1"/>
    <xf numFmtId="0" fontId="0" fillId="0" borderId="0" xfId="0" applyAlignment="1">
      <alignment vertical="center"/>
    </xf>
    <xf numFmtId="0" fontId="2" fillId="0" borderId="0" xfId="0" applyFont="1" applyAlignment="1">
      <alignment vertical="center"/>
    </xf>
    <xf numFmtId="0" fontId="0" fillId="0" borderId="2" xfId="0" applyBorder="1"/>
    <xf numFmtId="164" fontId="0" fillId="0" borderId="21" xfId="1" applyFont="1" applyBorder="1"/>
    <xf numFmtId="164" fontId="0" fillId="0" borderId="22" xfId="1" applyFont="1" applyBorder="1"/>
    <xf numFmtId="0" fontId="0" fillId="0" borderId="21" xfId="0" applyBorder="1"/>
    <xf numFmtId="0" fontId="0" fillId="0" borderId="22" xfId="0" applyBorder="1"/>
    <xf numFmtId="0" fontId="2" fillId="4" borderId="0" xfId="0" applyFont="1" applyFill="1"/>
    <xf numFmtId="0" fontId="0" fillId="0" borderId="7" xfId="0" applyBorder="1"/>
    <xf numFmtId="0" fontId="0" fillId="0" borderId="9" xfId="0" applyBorder="1"/>
    <xf numFmtId="0" fontId="2" fillId="4" borderId="21" xfId="0" applyFont="1" applyFill="1" applyBorder="1"/>
    <xf numFmtId="164" fontId="2" fillId="4" borderId="6" xfId="1" applyFont="1" applyFill="1" applyBorder="1"/>
    <xf numFmtId="164" fontId="0" fillId="0" borderId="6" xfId="1" applyFont="1" applyBorder="1"/>
    <xf numFmtId="164" fontId="0" fillId="0" borderId="8" xfId="1" applyFont="1" applyBorder="1"/>
    <xf numFmtId="164" fontId="2" fillId="4" borderId="21" xfId="1" applyFont="1" applyFill="1" applyBorder="1"/>
    <xf numFmtId="0" fontId="0" fillId="0" borderId="6" xfId="0" applyBorder="1"/>
    <xf numFmtId="0" fontId="2" fillId="4" borderId="6" xfId="0" applyFont="1" applyFill="1" applyBorder="1"/>
    <xf numFmtId="0" fontId="2" fillId="4" borderId="7" xfId="0" applyFont="1" applyFill="1" applyBorder="1"/>
    <xf numFmtId="0" fontId="0" fillId="0" borderId="8" xfId="0" applyBorder="1"/>
    <xf numFmtId="164" fontId="7" fillId="5" borderId="29" xfId="1" applyFont="1" applyFill="1" applyBorder="1" applyAlignment="1">
      <alignment horizontal="center" vertical="center" wrapText="1"/>
    </xf>
    <xf numFmtId="0" fontId="7" fillId="5" borderId="13" xfId="0" applyFont="1" applyFill="1" applyBorder="1" applyAlignment="1">
      <alignment horizontal="center" vertical="center"/>
    </xf>
    <xf numFmtId="0" fontId="7" fillId="5" borderId="14" xfId="0" applyFont="1" applyFill="1" applyBorder="1" applyAlignment="1">
      <alignment horizontal="center" vertical="center"/>
    </xf>
    <xf numFmtId="164" fontId="7" fillId="5" borderId="22" xfId="1" applyFont="1" applyFill="1" applyBorder="1" applyAlignment="1">
      <alignment horizontal="center" vertical="center"/>
    </xf>
    <xf numFmtId="164" fontId="0" fillId="0" borderId="0" xfId="1" applyFont="1" applyBorder="1"/>
    <xf numFmtId="0" fontId="0" fillId="0" borderId="0" xfId="0" applyAlignment="1">
      <alignment horizontal="left" vertical="center"/>
    </xf>
    <xf numFmtId="0" fontId="2" fillId="4" borderId="6" xfId="0" applyFont="1" applyFill="1" applyBorder="1" applyAlignment="1">
      <alignment horizontal="left" vertical="center"/>
    </xf>
    <xf numFmtId="0" fontId="0" fillId="0" borderId="6" xfId="0" applyBorder="1" applyAlignment="1">
      <alignment horizontal="left" vertical="center"/>
    </xf>
    <xf numFmtId="0" fontId="2" fillId="0" borderId="6" xfId="0" applyFont="1" applyBorder="1" applyAlignment="1">
      <alignment horizontal="left" vertical="center"/>
    </xf>
    <xf numFmtId="0" fontId="0" fillId="0" borderId="8" xfId="0" applyBorder="1" applyAlignment="1">
      <alignment horizontal="left" vertical="center"/>
    </xf>
    <xf numFmtId="164" fontId="0" fillId="0" borderId="0" xfId="1" applyFont="1" applyAlignment="1">
      <alignment vertical="center"/>
    </xf>
    <xf numFmtId="164" fontId="2" fillId="4" borderId="6" xfId="1" applyFont="1" applyFill="1" applyBorder="1" applyAlignment="1">
      <alignment vertical="center"/>
    </xf>
    <xf numFmtId="164" fontId="2" fillId="4" borderId="7" xfId="0" applyNumberFormat="1" applyFont="1" applyFill="1" applyBorder="1" applyAlignment="1">
      <alignment vertical="center"/>
    </xf>
    <xf numFmtId="0" fontId="2" fillId="0" borderId="7" xfId="0" applyFont="1" applyBorder="1" applyAlignment="1">
      <alignment vertical="center"/>
    </xf>
    <xf numFmtId="0" fontId="0" fillId="0" borderId="0" xfId="0" quotePrefix="1" applyAlignment="1">
      <alignment vertical="center" wrapText="1"/>
    </xf>
    <xf numFmtId="164" fontId="0" fillId="0" borderId="6" xfId="1" applyFont="1" applyBorder="1" applyAlignment="1">
      <alignment vertical="center"/>
    </xf>
    <xf numFmtId="0" fontId="0" fillId="0" borderId="6" xfId="0" applyBorder="1" applyAlignment="1">
      <alignment vertical="center"/>
    </xf>
    <xf numFmtId="0" fontId="0" fillId="0" borderId="7" xfId="0" applyBorder="1" applyAlignment="1">
      <alignment vertical="center"/>
    </xf>
    <xf numFmtId="164" fontId="2" fillId="0" borderId="6" xfId="1" applyFont="1" applyBorder="1" applyAlignment="1">
      <alignment vertical="center"/>
    </xf>
    <xf numFmtId="0" fontId="2" fillId="0" borderId="6" xfId="0" applyFont="1" applyBorder="1" applyAlignment="1">
      <alignment vertical="center"/>
    </xf>
    <xf numFmtId="0" fontId="8" fillId="0" borderId="0" xfId="0" applyFont="1" applyAlignment="1">
      <alignment vertical="center" wrapText="1"/>
    </xf>
    <xf numFmtId="0" fontId="0" fillId="0" borderId="2" xfId="0" applyBorder="1" applyAlignment="1">
      <alignment vertical="center" wrapText="1"/>
    </xf>
    <xf numFmtId="164" fontId="0" fillId="0" borderId="8" xfId="1" applyFont="1" applyBorder="1" applyAlignment="1">
      <alignment vertical="center"/>
    </xf>
    <xf numFmtId="0" fontId="0" fillId="0" borderId="8" xfId="0" applyBorder="1" applyAlignment="1">
      <alignment vertical="center"/>
    </xf>
    <xf numFmtId="0" fontId="0" fillId="0" borderId="9" xfId="0" applyBorder="1" applyAlignment="1">
      <alignment vertical="center"/>
    </xf>
    <xf numFmtId="0" fontId="2" fillId="4" borderId="21" xfId="0" applyFont="1" applyFill="1" applyBorder="1" applyAlignment="1">
      <alignment horizontal="left"/>
    </xf>
    <xf numFmtId="0" fontId="0" fillId="0" borderId="21" xfId="0" applyBorder="1" applyAlignment="1">
      <alignment horizontal="left"/>
    </xf>
    <xf numFmtId="0" fontId="0" fillId="0" borderId="8" xfId="0" applyBorder="1" applyAlignment="1">
      <alignment horizontal="left"/>
    </xf>
    <xf numFmtId="0" fontId="0" fillId="0" borderId="22" xfId="0" applyBorder="1" applyAlignment="1">
      <alignment horizontal="left"/>
    </xf>
    <xf numFmtId="0" fontId="10" fillId="0" borderId="21" xfId="0" applyFont="1" applyBorder="1"/>
    <xf numFmtId="0" fontId="2" fillId="6" borderId="21" xfId="0" applyFont="1" applyFill="1" applyBorder="1" applyAlignment="1">
      <alignment horizontal="left"/>
    </xf>
    <xf numFmtId="0" fontId="0" fillId="6" borderId="21" xfId="0" applyFill="1" applyBorder="1" applyAlignment="1">
      <alignment horizontal="left"/>
    </xf>
    <xf numFmtId="0" fontId="0" fillId="6" borderId="6" xfId="0" applyFill="1" applyBorder="1"/>
    <xf numFmtId="0" fontId="0" fillId="6" borderId="0" xfId="0" applyFill="1"/>
    <xf numFmtId="0" fontId="0" fillId="6" borderId="7" xfId="0" applyFill="1" applyBorder="1"/>
    <xf numFmtId="164" fontId="0" fillId="6" borderId="6" xfId="1" applyFont="1" applyFill="1" applyBorder="1"/>
    <xf numFmtId="164" fontId="0" fillId="6" borderId="21" xfId="1" applyFont="1" applyFill="1" applyBorder="1"/>
    <xf numFmtId="164" fontId="2" fillId="6" borderId="21" xfId="1" applyFont="1" applyFill="1" applyBorder="1"/>
    <xf numFmtId="0" fontId="2" fillId="6" borderId="6" xfId="0" applyFont="1" applyFill="1" applyBorder="1" applyAlignment="1">
      <alignment horizontal="left" vertical="center"/>
    </xf>
    <xf numFmtId="0" fontId="2" fillId="6" borderId="6" xfId="0" applyFont="1" applyFill="1" applyBorder="1"/>
    <xf numFmtId="0" fontId="2" fillId="6" borderId="0" xfId="0" applyFont="1" applyFill="1"/>
    <xf numFmtId="0" fontId="2" fillId="6" borderId="7" xfId="0" applyFont="1" applyFill="1" applyBorder="1"/>
    <xf numFmtId="164" fontId="2" fillId="6" borderId="6" xfId="1" applyFont="1" applyFill="1" applyBorder="1"/>
    <xf numFmtId="0" fontId="2" fillId="6" borderId="6" xfId="0" applyFont="1" applyFill="1" applyBorder="1" applyAlignment="1">
      <alignment vertical="center"/>
    </xf>
    <xf numFmtId="164" fontId="0" fillId="0" borderId="0" xfId="0" applyNumberFormat="1"/>
    <xf numFmtId="165" fontId="0" fillId="0" borderId="7" xfId="1" applyNumberFormat="1" applyFont="1" applyBorder="1" applyAlignment="1">
      <alignment horizontal="right" vertical="center"/>
    </xf>
    <xf numFmtId="0" fontId="2" fillId="4" borderId="21" xfId="0" applyFont="1" applyFill="1" applyBorder="1" applyAlignment="1">
      <alignment horizontal="left" wrapText="1"/>
    </xf>
    <xf numFmtId="165" fontId="0" fillId="0" borderId="0" xfId="1" applyNumberFormat="1" applyFont="1"/>
    <xf numFmtId="165" fontId="2" fillId="4" borderId="0" xfId="1" applyNumberFormat="1" applyFont="1" applyFill="1" applyBorder="1"/>
    <xf numFmtId="165" fontId="2" fillId="4" borderId="7" xfId="1" applyNumberFormat="1" applyFont="1" applyFill="1" applyBorder="1"/>
    <xf numFmtId="165" fontId="0" fillId="6" borderId="0" xfId="1" applyNumberFormat="1" applyFont="1" applyFill="1" applyBorder="1"/>
    <xf numFmtId="165" fontId="0" fillId="6" borderId="7" xfId="1" applyNumberFormat="1" applyFont="1" applyFill="1" applyBorder="1"/>
    <xf numFmtId="165" fontId="0" fillId="0" borderId="0" xfId="1" applyNumberFormat="1" applyFont="1" applyBorder="1"/>
    <xf numFmtId="165" fontId="0" fillId="0" borderId="7" xfId="1" applyNumberFormat="1" applyFont="1" applyBorder="1"/>
    <xf numFmtId="165" fontId="2" fillId="6" borderId="0" xfId="1" applyNumberFormat="1" applyFont="1" applyFill="1" applyBorder="1"/>
    <xf numFmtId="165" fontId="2" fillId="6" borderId="7" xfId="1" applyNumberFormat="1" applyFont="1" applyFill="1" applyBorder="1"/>
    <xf numFmtId="165" fontId="0" fillId="0" borderId="2" xfId="1" applyNumberFormat="1" applyFont="1" applyBorder="1"/>
    <xf numFmtId="165" fontId="0" fillId="0" borderId="9" xfId="1" applyNumberFormat="1" applyFont="1" applyBorder="1"/>
    <xf numFmtId="165" fontId="0" fillId="0" borderId="0" xfId="1" applyNumberFormat="1" applyFont="1" applyAlignment="1">
      <alignment horizontal="right" vertical="center"/>
    </xf>
    <xf numFmtId="166" fontId="0" fillId="0" borderId="0" xfId="1" applyNumberFormat="1" applyFont="1" applyAlignment="1">
      <alignment vertical="center"/>
    </xf>
    <xf numFmtId="166" fontId="7" fillId="5" borderId="29" xfId="1" applyNumberFormat="1" applyFont="1" applyFill="1" applyBorder="1" applyAlignment="1">
      <alignment horizontal="center" vertical="center" wrapText="1"/>
    </xf>
    <xf numFmtId="166" fontId="7" fillId="5" borderId="30" xfId="1" applyNumberFormat="1" applyFont="1" applyFill="1" applyBorder="1" applyAlignment="1">
      <alignment horizontal="center" vertical="center"/>
    </xf>
    <xf numFmtId="166" fontId="0" fillId="0" borderId="21" xfId="1" applyNumberFormat="1" applyFont="1" applyBorder="1" applyAlignment="1">
      <alignment vertical="center"/>
    </xf>
    <xf numFmtId="166" fontId="2" fillId="0" borderId="21" xfId="1" applyNumberFormat="1" applyFont="1" applyBorder="1" applyAlignment="1">
      <alignment vertical="center"/>
    </xf>
    <xf numFmtId="166" fontId="0" fillId="0" borderId="22" xfId="1" applyNumberFormat="1" applyFont="1" applyBorder="1" applyAlignment="1">
      <alignment vertical="center"/>
    </xf>
    <xf numFmtId="166" fontId="11" fillId="0" borderId="0" xfId="1" applyNumberFormat="1" applyFont="1" applyFill="1" applyAlignment="1">
      <alignment vertical="center"/>
    </xf>
    <xf numFmtId="0" fontId="0" fillId="0" borderId="21" xfId="0" applyBorder="1" applyAlignment="1">
      <alignment vertical="center" wrapText="1"/>
    </xf>
    <xf numFmtId="0" fontId="0" fillId="0" borderId="21" xfId="0" quotePrefix="1" applyBorder="1" applyAlignment="1">
      <alignment vertical="center"/>
    </xf>
    <xf numFmtId="0" fontId="2" fillId="6" borderId="0" xfId="0" applyFont="1" applyFill="1" applyAlignment="1">
      <alignment vertical="center" wrapText="1"/>
    </xf>
    <xf numFmtId="0" fontId="2" fillId="6" borderId="7" xfId="0" applyFont="1" applyFill="1" applyBorder="1" applyAlignment="1">
      <alignment vertical="center"/>
    </xf>
    <xf numFmtId="164" fontId="2" fillId="6" borderId="6" xfId="1" applyFont="1" applyFill="1" applyBorder="1" applyAlignment="1">
      <alignment vertical="center"/>
    </xf>
    <xf numFmtId="166" fontId="2" fillId="6" borderId="21" xfId="1" applyNumberFormat="1" applyFont="1" applyFill="1" applyBorder="1" applyAlignment="1">
      <alignment vertical="center"/>
    </xf>
    <xf numFmtId="0" fontId="2" fillId="0" borderId="21" xfId="0" applyFont="1" applyBorder="1"/>
    <xf numFmtId="165" fontId="0" fillId="0" borderId="0" xfId="1" applyNumberFormat="1" applyFont="1" applyAlignment="1">
      <alignment vertical="center"/>
    </xf>
    <xf numFmtId="165" fontId="7" fillId="5" borderId="29" xfId="1" applyNumberFormat="1" applyFont="1" applyFill="1" applyBorder="1" applyAlignment="1">
      <alignment horizontal="center" vertical="center" wrapText="1"/>
    </xf>
    <xf numFmtId="165" fontId="7" fillId="5" borderId="30" xfId="1" applyNumberFormat="1" applyFont="1" applyFill="1" applyBorder="1" applyAlignment="1">
      <alignment horizontal="center" vertical="center"/>
    </xf>
    <xf numFmtId="165" fontId="2" fillId="6" borderId="0" xfId="1" applyNumberFormat="1" applyFont="1" applyFill="1" applyBorder="1" applyAlignment="1">
      <alignment vertical="center"/>
    </xf>
    <xf numFmtId="165" fontId="2" fillId="6" borderId="7" xfId="1" applyNumberFormat="1" applyFont="1" applyFill="1" applyBorder="1" applyAlignment="1">
      <alignment vertical="center"/>
    </xf>
    <xf numFmtId="165" fontId="2" fillId="6" borderId="21" xfId="1" applyNumberFormat="1" applyFont="1" applyFill="1" applyBorder="1" applyAlignment="1">
      <alignment vertical="center"/>
    </xf>
    <xf numFmtId="165" fontId="2" fillId="0" borderId="0" xfId="0" applyNumberFormat="1" applyFont="1" applyAlignment="1">
      <alignment vertical="center"/>
    </xf>
    <xf numFmtId="165" fontId="2" fillId="0" borderId="7" xfId="1" applyNumberFormat="1" applyFont="1" applyBorder="1" applyAlignment="1">
      <alignment vertical="center"/>
    </xf>
    <xf numFmtId="165" fontId="2" fillId="0" borderId="21" xfId="1" applyNumberFormat="1" applyFont="1" applyBorder="1" applyAlignment="1">
      <alignment vertical="center"/>
    </xf>
    <xf numFmtId="165" fontId="0" fillId="0" borderId="0" xfId="1" applyNumberFormat="1" applyFont="1" applyBorder="1" applyAlignment="1">
      <alignment vertical="center"/>
    </xf>
    <xf numFmtId="165" fontId="0" fillId="0" borderId="7" xfId="1" applyNumberFormat="1" applyFont="1" applyBorder="1" applyAlignment="1">
      <alignment vertical="center"/>
    </xf>
    <xf numFmtId="165" fontId="0" fillId="0" borderId="21" xfId="1" applyNumberFormat="1" applyFont="1" applyBorder="1" applyAlignment="1">
      <alignment vertical="center"/>
    </xf>
    <xf numFmtId="165" fontId="2" fillId="6" borderId="0" xfId="1" applyNumberFormat="1" applyFont="1" applyFill="1" applyAlignment="1">
      <alignment vertical="center"/>
    </xf>
    <xf numFmtId="165" fontId="0" fillId="0" borderId="6" xfId="1" applyNumberFormat="1" applyFont="1" applyBorder="1" applyAlignment="1">
      <alignment vertical="center"/>
    </xf>
    <xf numFmtId="165" fontId="0" fillId="6" borderId="7" xfId="1" applyNumberFormat="1" applyFont="1" applyFill="1" applyBorder="1" applyAlignment="1">
      <alignment vertical="center"/>
    </xf>
    <xf numFmtId="165" fontId="0" fillId="0" borderId="2" xfId="1" applyNumberFormat="1" applyFont="1" applyBorder="1" applyAlignment="1">
      <alignment vertical="center"/>
    </xf>
    <xf numFmtId="165" fontId="0" fillId="0" borderId="9" xfId="1" applyNumberFormat="1" applyFont="1" applyBorder="1" applyAlignment="1">
      <alignment vertical="center"/>
    </xf>
    <xf numFmtId="165" fontId="0" fillId="0" borderId="22" xfId="1" applyNumberFormat="1" applyFont="1" applyBorder="1" applyAlignment="1">
      <alignment vertical="center"/>
    </xf>
    <xf numFmtId="165" fontId="0" fillId="0" borderId="0" xfId="0" applyNumberFormat="1" applyAlignment="1">
      <alignment vertical="center" wrapText="1"/>
    </xf>
    <xf numFmtId="165" fontId="2" fillId="0" borderId="0" xfId="1" applyNumberFormat="1" applyFont="1" applyAlignment="1">
      <alignment vertical="center"/>
    </xf>
    <xf numFmtId="164" fontId="0" fillId="0" borderId="6" xfId="1" applyFont="1" applyFill="1" applyBorder="1"/>
    <xf numFmtId="165" fontId="0" fillId="0" borderId="0" xfId="1" applyNumberFormat="1" applyFont="1" applyFill="1" applyBorder="1"/>
    <xf numFmtId="164" fontId="0" fillId="0" borderId="0" xfId="1" applyFont="1" applyFill="1" applyBorder="1"/>
    <xf numFmtId="0" fontId="13" fillId="0" borderId="21" xfId="0" applyFont="1" applyBorder="1" applyAlignment="1">
      <alignment wrapText="1"/>
    </xf>
    <xf numFmtId="0" fontId="13" fillId="0" borderId="21" xfId="0" applyFont="1" applyBorder="1"/>
    <xf numFmtId="0" fontId="2" fillId="0" borderId="0" xfId="0" applyFont="1" applyAlignment="1">
      <alignment horizontal="left" vertical="center"/>
    </xf>
    <xf numFmtId="165" fontId="0" fillId="0" borderId="0" xfId="1" applyNumberFormat="1" applyFont="1" applyFill="1" applyBorder="1" applyAlignment="1">
      <alignment vertical="center"/>
    </xf>
    <xf numFmtId="165" fontId="2" fillId="0" borderId="0" xfId="1" applyNumberFormat="1" applyFont="1" applyFill="1" applyBorder="1" applyAlignment="1">
      <alignment vertical="center"/>
    </xf>
    <xf numFmtId="165" fontId="0" fillId="0" borderId="0" xfId="1" applyNumberFormat="1" applyFont="1" applyFill="1" applyAlignment="1">
      <alignment vertical="center"/>
    </xf>
    <xf numFmtId="164" fontId="2" fillId="0" borderId="0" xfId="1" applyFont="1"/>
    <xf numFmtId="165" fontId="2" fillId="0" borderId="0" xfId="1" applyNumberFormat="1" applyFont="1"/>
    <xf numFmtId="165" fontId="7" fillId="5" borderId="4" xfId="1" applyNumberFormat="1" applyFont="1" applyFill="1" applyBorder="1" applyAlignment="1">
      <alignment horizontal="center" vertical="center" wrapText="1"/>
    </xf>
    <xf numFmtId="165" fontId="7" fillId="5" borderId="31" xfId="1" applyNumberFormat="1" applyFont="1" applyFill="1" applyBorder="1" applyAlignment="1">
      <alignment horizontal="center" vertical="center" wrapText="1"/>
    </xf>
    <xf numFmtId="165" fontId="7" fillId="5" borderId="5" xfId="1" applyNumberFormat="1" applyFont="1" applyFill="1" applyBorder="1" applyAlignment="1">
      <alignment horizontal="center" vertical="center" wrapText="1"/>
    </xf>
    <xf numFmtId="165" fontId="7" fillId="5" borderId="25" xfId="1" applyNumberFormat="1" applyFont="1" applyFill="1" applyBorder="1" applyAlignment="1">
      <alignment horizontal="center" vertical="center" wrapText="1"/>
    </xf>
    <xf numFmtId="0" fontId="7" fillId="5" borderId="11"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27" xfId="0" applyFont="1" applyFill="1" applyBorder="1" applyAlignment="1">
      <alignment horizontal="center" vertical="center"/>
    </xf>
    <xf numFmtId="0" fontId="7" fillId="5" borderId="28" xfId="0" applyFont="1" applyFill="1" applyBorder="1" applyAlignment="1">
      <alignment horizontal="center" vertical="center"/>
    </xf>
    <xf numFmtId="0" fontId="7" fillId="5" borderId="3" xfId="0" applyFont="1" applyFill="1" applyBorder="1" applyAlignment="1">
      <alignment horizontal="center" vertical="center"/>
    </xf>
    <xf numFmtId="0" fontId="7" fillId="5" borderId="24" xfId="0" applyFont="1" applyFill="1" applyBorder="1" applyAlignment="1">
      <alignment horizontal="center" vertical="center"/>
    </xf>
    <xf numFmtId="0" fontId="7" fillId="5" borderId="26" xfId="0" applyFont="1" applyFill="1" applyBorder="1" applyAlignment="1">
      <alignment horizontal="center" vertical="center" wrapText="1"/>
    </xf>
    <xf numFmtId="0" fontId="7" fillId="5" borderId="10" xfId="0" applyFont="1" applyFill="1" applyBorder="1" applyAlignment="1">
      <alignment horizontal="center" vertical="center" wrapText="1"/>
    </xf>
    <xf numFmtId="0" fontId="7" fillId="5" borderId="23" xfId="0" applyFont="1" applyFill="1" applyBorder="1" applyAlignment="1">
      <alignment horizontal="center" vertical="center"/>
    </xf>
    <xf numFmtId="0" fontId="7" fillId="5" borderId="32" xfId="0" applyFont="1" applyFill="1" applyBorder="1" applyAlignment="1">
      <alignment horizontal="center" vertical="center"/>
    </xf>
    <xf numFmtId="0" fontId="7" fillId="5" borderId="5" xfId="0" applyFont="1" applyFill="1" applyBorder="1" applyAlignment="1">
      <alignment horizontal="center" vertical="center"/>
    </xf>
    <xf numFmtId="0" fontId="7" fillId="5" borderId="25" xfId="0" applyFont="1" applyFill="1" applyBorder="1" applyAlignment="1">
      <alignment horizontal="center" vertical="center"/>
    </xf>
    <xf numFmtId="164" fontId="7" fillId="5" borderId="3" xfId="1" applyFont="1" applyFill="1" applyBorder="1" applyAlignment="1">
      <alignment horizontal="center" vertical="center" wrapText="1"/>
    </xf>
    <xf numFmtId="164" fontId="7" fillId="5" borderId="24" xfId="1" applyFont="1" applyFill="1" applyBorder="1" applyAlignment="1">
      <alignment horizontal="center" vertical="center" wrapText="1"/>
    </xf>
    <xf numFmtId="0" fontId="7" fillId="5" borderId="19" xfId="0" applyFont="1" applyFill="1" applyBorder="1" applyAlignment="1">
      <alignment horizontal="center" vertical="center"/>
    </xf>
    <xf numFmtId="0" fontId="7" fillId="5" borderId="20" xfId="0" applyFont="1" applyFill="1" applyBorder="1" applyAlignment="1">
      <alignment horizontal="center" vertical="center"/>
    </xf>
    <xf numFmtId="0" fontId="7" fillId="5" borderId="3" xfId="0" applyFont="1" applyFill="1" applyBorder="1" applyAlignment="1">
      <alignment horizontal="left" vertical="center"/>
    </xf>
    <xf numFmtId="0" fontId="7" fillId="5" borderId="8" xfId="0" applyFont="1" applyFill="1" applyBorder="1" applyAlignment="1">
      <alignment horizontal="left" vertical="center"/>
    </xf>
    <xf numFmtId="0" fontId="7" fillId="5" borderId="19" xfId="0" applyFont="1" applyFill="1" applyBorder="1" applyAlignment="1">
      <alignment horizontal="left" vertical="center"/>
    </xf>
    <xf numFmtId="0" fontId="7" fillId="5" borderId="20" xfId="0" applyFont="1" applyFill="1" applyBorder="1" applyAlignment="1">
      <alignment horizontal="left" vertical="center"/>
    </xf>
    <xf numFmtId="0" fontId="7" fillId="5" borderId="15" xfId="0" applyFont="1" applyFill="1" applyBorder="1" applyAlignment="1">
      <alignment horizontal="center" vertical="center"/>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16" xfId="0" applyFont="1" applyFill="1" applyBorder="1" applyAlignment="1">
      <alignment horizontal="center" vertical="center"/>
    </xf>
    <xf numFmtId="165" fontId="7" fillId="5" borderId="0" xfId="1" applyNumberFormat="1" applyFont="1" applyFill="1" applyBorder="1" applyAlignment="1">
      <alignment horizontal="center" vertical="center" wrapText="1"/>
    </xf>
    <xf numFmtId="164" fontId="7" fillId="5" borderId="6" xfId="1" applyFont="1" applyFill="1" applyBorder="1" applyAlignment="1">
      <alignment horizontal="center" vertical="center" wrapText="1"/>
    </xf>
    <xf numFmtId="165" fontId="7" fillId="5" borderId="7" xfId="1" applyNumberFormat="1" applyFont="1" applyFill="1" applyBorder="1" applyAlignment="1">
      <alignment horizontal="center" vertical="center" wrapText="1"/>
    </xf>
  </cellXfs>
  <cellStyles count="6">
    <cellStyle name="Comma" xfId="1" builtinId="3"/>
    <cellStyle name="Comma 2" xfId="4" xr:uid="{A76F77DC-6425-45A5-80C5-6F9763C1BA03}"/>
    <cellStyle name="Comma 3" xfId="5" xr:uid="{F9C56AC7-EFFD-45A4-8A59-EAA023567AAC}"/>
    <cellStyle name="Normal" xfId="0" builtinId="0"/>
    <cellStyle name="Normal 2" xfId="2" xr:uid="{8C208B07-02E6-4B26-BA5F-58E1B717B24D}"/>
    <cellStyle name="Normal 3" xfId="3" xr:uid="{8D4A7C63-F173-45B8-A0D0-20E97C789E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04BD3-6C33-433A-8EC0-FA58A80F870D}">
  <dimension ref="B1:N46"/>
  <sheetViews>
    <sheetView zoomScale="115" zoomScaleNormal="115" workbookViewId="0">
      <pane xSplit="3" ySplit="5" topLeftCell="E12" activePane="bottomRight" state="frozen"/>
      <selection pane="topRight" activeCell="E1" sqref="E1"/>
      <selection pane="bottomLeft" activeCell="A11" sqref="A11"/>
      <selection pane="bottomRight" activeCell="C10" sqref="C10"/>
    </sheetView>
  </sheetViews>
  <sheetFormatPr defaultColWidth="9.1796875" defaultRowHeight="12.75" customHeight="1" x14ac:dyDescent="0.35"/>
  <cols>
    <col min="1" max="1" width="1.1796875" style="13" customWidth="1"/>
    <col min="2" max="2" width="13.7265625" style="2" customWidth="1"/>
    <col min="3" max="3" width="53.36328125" style="10" customWidth="1"/>
    <col min="4" max="4" width="21.453125" style="13" hidden="1" customWidth="1"/>
    <col min="5" max="5" width="9.1796875" style="13" bestFit="1" customWidth="1"/>
    <col min="6" max="6" width="9.81640625" style="13" customWidth="1"/>
    <col min="7" max="7" width="9.7265625" style="42" customWidth="1"/>
    <col min="8" max="8" width="16.7265625" style="105" customWidth="1"/>
    <col min="9" max="9" width="17.7265625" style="105" customWidth="1"/>
    <col min="10" max="10" width="17" style="105" customWidth="1"/>
    <col min="11" max="11" width="12.54296875" style="91" bestFit="1" customWidth="1"/>
    <col min="12" max="13" width="16.26953125" style="13" hidden="1" customWidth="1"/>
    <col min="14" max="14" width="50.453125" style="13" bestFit="1" customWidth="1"/>
    <col min="15" max="16384" width="9.1796875" style="13"/>
  </cols>
  <sheetData>
    <row r="1" spans="2:14" ht="30" customHeight="1" x14ac:dyDescent="0.35">
      <c r="B1" s="130" t="s">
        <v>0</v>
      </c>
      <c r="C1" s="11" t="s">
        <v>34</v>
      </c>
    </row>
    <row r="2" spans="2:14" ht="12.75" customHeight="1" x14ac:dyDescent="0.35">
      <c r="B2" s="37"/>
    </row>
    <row r="3" spans="2:14" ht="12.75" customHeight="1" thickBot="1" x14ac:dyDescent="0.4"/>
    <row r="4" spans="2:14" s="3" customFormat="1" ht="12.75" customHeight="1" x14ac:dyDescent="0.35">
      <c r="B4" s="144" t="s">
        <v>35</v>
      </c>
      <c r="C4" s="146" t="s">
        <v>1</v>
      </c>
      <c r="D4" s="148" t="s">
        <v>7</v>
      </c>
      <c r="E4" s="148" t="s">
        <v>8</v>
      </c>
      <c r="F4" s="150" t="s">
        <v>9</v>
      </c>
      <c r="G4" s="152" t="s">
        <v>10</v>
      </c>
      <c r="H4" s="136" t="s">
        <v>11</v>
      </c>
      <c r="I4" s="138" t="s">
        <v>2</v>
      </c>
      <c r="J4" s="106" t="s">
        <v>2</v>
      </c>
      <c r="K4" s="92" t="s">
        <v>12</v>
      </c>
      <c r="L4" s="140" t="s">
        <v>3</v>
      </c>
      <c r="M4" s="141"/>
      <c r="N4" s="142" t="s">
        <v>4</v>
      </c>
    </row>
    <row r="5" spans="2:14" s="3" customFormat="1" ht="12.75" customHeight="1" x14ac:dyDescent="0.35">
      <c r="B5" s="145"/>
      <c r="C5" s="147"/>
      <c r="D5" s="149"/>
      <c r="E5" s="149"/>
      <c r="F5" s="151"/>
      <c r="G5" s="153"/>
      <c r="H5" s="137"/>
      <c r="I5" s="139"/>
      <c r="J5" s="107" t="s">
        <v>5</v>
      </c>
      <c r="K5" s="93" t="s">
        <v>13</v>
      </c>
      <c r="L5" s="33" t="s">
        <v>14</v>
      </c>
      <c r="M5" s="34" t="s">
        <v>15</v>
      </c>
      <c r="N5" s="143"/>
    </row>
    <row r="6" spans="2:14" s="14" customFormat="1" ht="12.75" customHeight="1" x14ac:dyDescent="0.35">
      <c r="B6" s="70">
        <v>1</v>
      </c>
      <c r="C6" s="100" t="s">
        <v>135</v>
      </c>
      <c r="D6" s="75"/>
      <c r="E6" s="75"/>
      <c r="F6" s="101"/>
      <c r="G6" s="102"/>
      <c r="H6" s="108"/>
      <c r="I6" s="109"/>
      <c r="J6" s="110"/>
      <c r="K6" s="103">
        <f>SUM(J8:J22)</f>
        <v>35813.397894918009</v>
      </c>
      <c r="L6" s="43">
        <v>10000</v>
      </c>
      <c r="M6" s="44">
        <f>K6-L6</f>
        <v>25813.397894918009</v>
      </c>
      <c r="N6" s="45"/>
    </row>
    <row r="7" spans="2:14" s="14" customFormat="1" ht="12.75" customHeight="1" x14ac:dyDescent="0.35">
      <c r="B7" s="40">
        <v>1.1000000000000001</v>
      </c>
      <c r="C7" s="11" t="str">
        <f>'1.1. Event 1'!C6</f>
        <v xml:space="preserve">2-Day Workshop #1 in Hanoi </v>
      </c>
      <c r="D7" s="51"/>
      <c r="E7" s="51"/>
      <c r="F7" s="45"/>
      <c r="G7" s="50"/>
      <c r="H7" s="111"/>
      <c r="I7" s="112">
        <f>F7*H8</f>
        <v>0</v>
      </c>
      <c r="J7" s="113"/>
      <c r="K7" s="95">
        <f>'1.1. Event 1'!L6</f>
        <v>17649.198947459005</v>
      </c>
      <c r="L7" s="51"/>
      <c r="M7" s="45"/>
      <c r="N7" s="45"/>
    </row>
    <row r="8" spans="2:14" ht="12.75" customHeight="1" x14ac:dyDescent="0.35">
      <c r="B8" s="39" t="s">
        <v>36</v>
      </c>
      <c r="C8" s="10" t="str">
        <f>'1.1. Event 1'!C7</f>
        <v>Professional fee</v>
      </c>
      <c r="D8" s="48" t="s">
        <v>17</v>
      </c>
      <c r="E8" s="48" t="s">
        <v>37</v>
      </c>
      <c r="F8" s="49">
        <v>1</v>
      </c>
      <c r="G8" s="47" t="s">
        <v>5</v>
      </c>
      <c r="H8" s="114">
        <f>'1.1. Event 1'!K8</f>
        <v>0</v>
      </c>
      <c r="I8" s="115">
        <f>F8*H8</f>
        <v>0</v>
      </c>
      <c r="J8" s="116">
        <f>I8/_xlfn.XLOOKUP(G8,Validation!$F$3:$F$12,Validation!$G$3:$G$12,0)</f>
        <v>0</v>
      </c>
      <c r="K8" s="94"/>
      <c r="L8" s="48"/>
      <c r="M8" s="49"/>
      <c r="N8" s="49"/>
    </row>
    <row r="9" spans="2:14" ht="12.75" customHeight="1" x14ac:dyDescent="0.35">
      <c r="B9" s="39" t="s">
        <v>38</v>
      </c>
      <c r="C9" s="10" t="str">
        <f>'1.1. Event 1'!C10</f>
        <v>Participant Expenses</v>
      </c>
      <c r="D9" s="48" t="s">
        <v>30</v>
      </c>
      <c r="E9" s="48" t="s">
        <v>37</v>
      </c>
      <c r="F9" s="49">
        <v>1</v>
      </c>
      <c r="G9" s="47" t="s">
        <v>5</v>
      </c>
      <c r="H9" s="114">
        <f>'1.1. Event 1'!L10</f>
        <v>10821.570424686832</v>
      </c>
      <c r="I9" s="115">
        <f>F9*H9</f>
        <v>10821.570424686832</v>
      </c>
      <c r="J9" s="116">
        <f>I9/_xlfn.XLOOKUP(G9,Validation!$F$3:$F$12,Validation!$G$3:$G$12,0)</f>
        <v>10821.570424686832</v>
      </c>
      <c r="K9" s="94"/>
      <c r="L9" s="48"/>
      <c r="M9" s="49"/>
      <c r="N9" s="49"/>
    </row>
    <row r="10" spans="2:14" ht="12.75" customHeight="1" x14ac:dyDescent="0.35">
      <c r="B10" s="39" t="s">
        <v>39</v>
      </c>
      <c r="C10" s="10" t="str">
        <f>'1.1. Event 1'!C18</f>
        <v>Hotel package per pax (venue rental and lunch, teabreaks per pax)</v>
      </c>
      <c r="D10" s="48"/>
      <c r="E10" s="48" t="s">
        <v>37</v>
      </c>
      <c r="F10" s="49">
        <v>1</v>
      </c>
      <c r="G10" s="47" t="s">
        <v>5</v>
      </c>
      <c r="H10" s="114">
        <f>'1.1. Event 1'!K18</f>
        <v>6313.5741844966678</v>
      </c>
      <c r="I10" s="115">
        <f t="shared" ref="I10:I13" si="0">F10*H10</f>
        <v>6313.5741844966678</v>
      </c>
      <c r="J10" s="116">
        <f>I10/_xlfn.XLOOKUP(G10,Validation!$F$3:$F$12,Validation!$G$3:$G$12,0)</f>
        <v>6313.5741844966678</v>
      </c>
      <c r="K10" s="94"/>
      <c r="L10" s="48"/>
      <c r="M10" s="49"/>
      <c r="N10" s="49"/>
    </row>
    <row r="11" spans="2:14" ht="12.75" customHeight="1" x14ac:dyDescent="0.35">
      <c r="B11" s="39" t="s">
        <v>40</v>
      </c>
      <c r="C11" s="10" t="str">
        <f>'1.1. Event 1'!C19</f>
        <v>Event organization and logistics</v>
      </c>
      <c r="D11" s="48"/>
      <c r="E11" s="48" t="s">
        <v>37</v>
      </c>
      <c r="F11" s="49">
        <v>1</v>
      </c>
      <c r="G11" s="47" t="s">
        <v>5</v>
      </c>
      <c r="H11" s="114">
        <f>'1.1. Event 1'!K19</f>
        <v>0</v>
      </c>
      <c r="I11" s="115">
        <f t="shared" si="0"/>
        <v>0</v>
      </c>
      <c r="J11" s="116">
        <f>I11/_xlfn.XLOOKUP(G11,Validation!$F$3:$F$12,Validation!$G$3:$G$12,0)</f>
        <v>0</v>
      </c>
      <c r="K11" s="94"/>
      <c r="L11" s="48"/>
      <c r="M11" s="49"/>
      <c r="N11" s="49"/>
    </row>
    <row r="12" spans="2:14" ht="12.75" customHeight="1" x14ac:dyDescent="0.35">
      <c r="B12" s="39" t="s">
        <v>41</v>
      </c>
      <c r="C12" s="10" t="str">
        <f>'1.1. Event 1'!C26</f>
        <v>Miscellaneous</v>
      </c>
      <c r="D12" s="48"/>
      <c r="E12" s="48" t="s">
        <v>37</v>
      </c>
      <c r="F12" s="49">
        <v>1</v>
      </c>
      <c r="G12" s="47" t="s">
        <v>5</v>
      </c>
      <c r="H12" s="114">
        <f>'1.1. Event 1'!L26</f>
        <v>514.05433827550496</v>
      </c>
      <c r="I12" s="115">
        <f t="shared" si="0"/>
        <v>514.05433827550496</v>
      </c>
      <c r="J12" s="116">
        <f>I12/_xlfn.XLOOKUP(G12,Validation!$F$3:$F$12,Validation!$G$3:$G$12,0)</f>
        <v>514.05433827550496</v>
      </c>
      <c r="K12" s="94"/>
      <c r="L12" s="48"/>
      <c r="M12" s="49"/>
      <c r="N12" s="49"/>
    </row>
    <row r="13" spans="2:14" ht="12.75" customHeight="1" x14ac:dyDescent="0.35">
      <c r="B13" s="39" t="s">
        <v>42</v>
      </c>
      <c r="C13" s="10" t="str">
        <f>'1.1. Event 1'!C27</f>
        <v>Event Management Cost</v>
      </c>
      <c r="D13" s="48"/>
      <c r="E13" s="48" t="s">
        <v>37</v>
      </c>
      <c r="F13" s="49">
        <v>1</v>
      </c>
      <c r="G13" s="47" t="s">
        <v>5</v>
      </c>
      <c r="H13" s="114">
        <f>'1.1. Event 1'!L27</f>
        <v>0</v>
      </c>
      <c r="I13" s="115">
        <f t="shared" si="0"/>
        <v>0</v>
      </c>
      <c r="J13" s="116">
        <f>I13/_xlfn.XLOOKUP(G13,Validation!$F$3:$F$12,Validation!$G$3:$G$12,0)</f>
        <v>0</v>
      </c>
      <c r="K13" s="94"/>
      <c r="L13" s="48"/>
      <c r="M13" s="49"/>
      <c r="N13" s="49"/>
    </row>
    <row r="14" spans="2:14" ht="12.75" customHeight="1" x14ac:dyDescent="0.35">
      <c r="B14" s="39"/>
      <c r="D14" s="48"/>
      <c r="E14" s="48"/>
      <c r="F14" s="49"/>
      <c r="G14" s="47"/>
      <c r="H14" s="131"/>
      <c r="I14" s="115"/>
      <c r="J14" s="116"/>
      <c r="K14" s="94"/>
      <c r="L14" s="48"/>
      <c r="M14" s="49"/>
      <c r="N14" s="49"/>
    </row>
    <row r="15" spans="2:14" s="14" customFormat="1" ht="12.75" customHeight="1" x14ac:dyDescent="0.35">
      <c r="B15" s="40">
        <v>1.2</v>
      </c>
      <c r="C15" s="52" t="str">
        <f>'1.2. Event 2'!C7</f>
        <v xml:space="preserve">2-Day Workshop #2 in HCM  </v>
      </c>
      <c r="D15" s="51"/>
      <c r="E15" s="51"/>
      <c r="F15" s="45"/>
      <c r="G15" s="47"/>
      <c r="H15" s="132"/>
      <c r="I15" s="115">
        <f>F15*H16</f>
        <v>0</v>
      </c>
      <c r="J15" s="113"/>
      <c r="K15" s="95">
        <f>'1.2. Event 2'!L7</f>
        <v>18164.198947459005</v>
      </c>
      <c r="L15" s="51"/>
      <c r="M15" s="45"/>
      <c r="N15" s="45"/>
    </row>
    <row r="16" spans="2:14" ht="12.75" customHeight="1" x14ac:dyDescent="0.35">
      <c r="B16" s="39" t="s">
        <v>43</v>
      </c>
      <c r="C16" s="10" t="str">
        <f>'1.2. Event 2'!C8</f>
        <v>Professional fee</v>
      </c>
      <c r="D16" s="48" t="s">
        <v>17</v>
      </c>
      <c r="E16" s="48" t="s">
        <v>37</v>
      </c>
      <c r="F16" s="49">
        <v>1</v>
      </c>
      <c r="G16" s="47" t="s">
        <v>5</v>
      </c>
      <c r="H16" s="131">
        <f>'1.2. Event 2'!K9</f>
        <v>0</v>
      </c>
      <c r="I16" s="115">
        <f>F16*H16</f>
        <v>0</v>
      </c>
      <c r="J16" s="116">
        <f>I16/_xlfn.XLOOKUP(G16,Validation!$F$3:$F$12,Validation!$G$3:$G$12,0)</f>
        <v>0</v>
      </c>
      <c r="K16" s="94"/>
      <c r="L16" s="48"/>
      <c r="M16" s="49"/>
      <c r="N16" s="49"/>
    </row>
    <row r="17" spans="2:14" ht="12.75" customHeight="1" x14ac:dyDescent="0.35">
      <c r="B17" s="39" t="s">
        <v>44</v>
      </c>
      <c r="C17" s="10" t="str">
        <f>'1.2. Event 2'!C11</f>
        <v>Participant Expenses</v>
      </c>
      <c r="D17" s="48" t="s">
        <v>30</v>
      </c>
      <c r="E17" s="48" t="s">
        <v>37</v>
      </c>
      <c r="F17" s="49">
        <v>1</v>
      </c>
      <c r="G17" s="47" t="s">
        <v>5</v>
      </c>
      <c r="H17" s="131">
        <f>'1.2. Event 2'!L11</f>
        <v>11321.570424686832</v>
      </c>
      <c r="I17" s="115">
        <f>F17*H17</f>
        <v>11321.570424686832</v>
      </c>
      <c r="J17" s="116">
        <f>I17/_xlfn.XLOOKUP(G17,Validation!$F$3:$F$12,Validation!$G$3:$G$12,0)</f>
        <v>11321.570424686832</v>
      </c>
      <c r="K17" s="94"/>
      <c r="L17" s="48"/>
      <c r="M17" s="49"/>
      <c r="N17" s="49"/>
    </row>
    <row r="18" spans="2:14" ht="12.75" customHeight="1" x14ac:dyDescent="0.35">
      <c r="B18" s="39" t="s">
        <v>45</v>
      </c>
      <c r="C18" s="10" t="str">
        <f>'1.2. Event 2'!C19</f>
        <v>Hotel package per pax (venue rental and lunch, teabreaks per pax)</v>
      </c>
      <c r="D18" s="48"/>
      <c r="E18" s="48" t="s">
        <v>37</v>
      </c>
      <c r="F18" s="49">
        <v>1</v>
      </c>
      <c r="G18" s="47" t="s">
        <v>5</v>
      </c>
      <c r="H18" s="114">
        <f>'1.2. Event 2'!K19</f>
        <v>6313.5741844966678</v>
      </c>
      <c r="I18" s="115">
        <f t="shared" ref="I18:I19" si="1">F18*H18</f>
        <v>6313.5741844966678</v>
      </c>
      <c r="J18" s="116">
        <f>I18/_xlfn.XLOOKUP(G18,Validation!$F$3:$F$12,Validation!$G$3:$G$12,0)</f>
        <v>6313.5741844966678</v>
      </c>
      <c r="K18" s="94"/>
      <c r="L18" s="48"/>
      <c r="M18" s="49"/>
      <c r="N18" s="49"/>
    </row>
    <row r="19" spans="2:14" ht="12.75" customHeight="1" x14ac:dyDescent="0.35">
      <c r="B19" s="39" t="s">
        <v>46</v>
      </c>
      <c r="C19" s="10" t="str">
        <f>'1.2. Event 2'!C20</f>
        <v>Event organization and logistics</v>
      </c>
      <c r="D19" s="48"/>
      <c r="E19" s="48" t="s">
        <v>37</v>
      </c>
      <c r="F19" s="49">
        <v>1</v>
      </c>
      <c r="G19" s="47" t="s">
        <v>5</v>
      </c>
      <c r="H19" s="114">
        <f>'1.2. Event 2'!K20</f>
        <v>0</v>
      </c>
      <c r="I19" s="115">
        <f t="shared" si="1"/>
        <v>0</v>
      </c>
      <c r="J19" s="116">
        <f>I19/_xlfn.XLOOKUP(G19,Validation!$F$3:$F$12,Validation!$G$3:$G$12,0)</f>
        <v>0</v>
      </c>
      <c r="K19" s="94"/>
      <c r="L19" s="48"/>
      <c r="M19" s="49"/>
      <c r="N19" s="49"/>
    </row>
    <row r="20" spans="2:14" ht="12.75" customHeight="1" x14ac:dyDescent="0.35">
      <c r="B20" s="39" t="s">
        <v>47</v>
      </c>
      <c r="C20" s="10" t="str">
        <f>'1.2. Event 2'!C27</f>
        <v>Miscellaneous</v>
      </c>
      <c r="D20" s="48"/>
      <c r="E20" s="48" t="s">
        <v>37</v>
      </c>
      <c r="F20" s="49">
        <v>1</v>
      </c>
      <c r="G20" s="47" t="s">
        <v>5</v>
      </c>
      <c r="H20" s="114">
        <f>'1.2. Event 2'!L27</f>
        <v>529.05433827550496</v>
      </c>
      <c r="I20" s="115">
        <f>F20*H20</f>
        <v>529.05433827550496</v>
      </c>
      <c r="J20" s="116">
        <f>I20/_xlfn.XLOOKUP(G20,Validation!$F$3:$F$12,Validation!$G$3:$G$12,0)</f>
        <v>529.05433827550496</v>
      </c>
      <c r="K20" s="94"/>
      <c r="L20" s="48"/>
      <c r="M20" s="49"/>
      <c r="N20" s="49"/>
    </row>
    <row r="21" spans="2:14" ht="12.75" customHeight="1" x14ac:dyDescent="0.35">
      <c r="B21" s="39" t="s">
        <v>48</v>
      </c>
      <c r="C21" s="10" t="str">
        <f>'1.2. Event 2'!C28</f>
        <v>Event Management Cost</v>
      </c>
      <c r="D21" s="48"/>
      <c r="E21" s="48" t="s">
        <v>37</v>
      </c>
      <c r="F21" s="49">
        <v>1</v>
      </c>
      <c r="G21" s="47" t="s">
        <v>5</v>
      </c>
      <c r="H21" s="114">
        <f>'1.2. Event 2'!L28</f>
        <v>0</v>
      </c>
      <c r="I21" s="115">
        <f>F21*H21</f>
        <v>0</v>
      </c>
      <c r="J21" s="116">
        <f>I21/_xlfn.XLOOKUP(G21,Validation!$F$3:$F$12,Validation!$G$3:$G$12,0)</f>
        <v>0</v>
      </c>
      <c r="K21" s="94"/>
      <c r="L21" s="48"/>
      <c r="M21" s="49"/>
      <c r="N21" s="49"/>
    </row>
    <row r="22" spans="2:14" ht="12.75" customHeight="1" x14ac:dyDescent="0.35">
      <c r="B22" s="39"/>
      <c r="D22" s="48"/>
      <c r="E22" s="48"/>
      <c r="F22" s="49"/>
      <c r="G22" s="47"/>
      <c r="H22" s="114"/>
      <c r="I22" s="115"/>
      <c r="J22" s="116"/>
      <c r="K22" s="94"/>
      <c r="L22" s="48"/>
      <c r="M22" s="49"/>
      <c r="N22" s="49"/>
    </row>
    <row r="23" spans="2:14" s="14" customFormat="1" ht="36.75" customHeight="1" x14ac:dyDescent="0.35">
      <c r="B23" s="70">
        <v>2</v>
      </c>
      <c r="C23" s="100" t="str">
        <f>'2. Coaching '!C7</f>
        <v>Activity 2: Six 1-Day Coaching Session for 3 sectoral groups</v>
      </c>
      <c r="D23" s="75"/>
      <c r="E23" s="75"/>
      <c r="F23" s="101"/>
      <c r="G23" s="102"/>
      <c r="H23" s="117"/>
      <c r="I23" s="109"/>
      <c r="J23" s="110"/>
      <c r="K23" s="103">
        <f>'2. Coaching '!L7</f>
        <v>14405.086933074763</v>
      </c>
      <c r="L23" s="43">
        <v>31000</v>
      </c>
      <c r="M23" s="44">
        <f>K23-L23</f>
        <v>-16594.913066925237</v>
      </c>
      <c r="N23" s="45"/>
    </row>
    <row r="24" spans="2:14" ht="12.75" customHeight="1" x14ac:dyDescent="0.35">
      <c r="B24" s="39">
        <v>2.1</v>
      </c>
      <c r="C24" s="46" t="s">
        <v>16</v>
      </c>
      <c r="D24" s="48"/>
      <c r="E24" s="48" t="s">
        <v>37</v>
      </c>
      <c r="F24" s="49">
        <v>1</v>
      </c>
      <c r="G24" s="47" t="s">
        <v>5</v>
      </c>
      <c r="H24" s="105">
        <f>'2. Coaching '!L8</f>
        <v>0</v>
      </c>
      <c r="I24" s="115">
        <f t="shared" ref="I24:I27" si="2">F24*H24</f>
        <v>0</v>
      </c>
      <c r="J24" s="116">
        <f>I24/_xlfn.XLOOKUP(G24,Validation!$F$3:$F$12,Validation!$G$3:$G$12,0)</f>
        <v>0</v>
      </c>
      <c r="K24" s="94"/>
      <c r="L24" s="48"/>
      <c r="M24" s="49"/>
      <c r="N24" s="49"/>
    </row>
    <row r="25" spans="2:14" ht="12.75" customHeight="1" x14ac:dyDescent="0.35">
      <c r="B25" s="39">
        <v>2.2000000000000002</v>
      </c>
      <c r="C25" s="10" t="str">
        <f>'2. Coaching '!C11</f>
        <v xml:space="preserve">Participant Expenses </v>
      </c>
      <c r="D25" s="48"/>
      <c r="E25" s="48" t="s">
        <v>37</v>
      </c>
      <c r="F25" s="49">
        <v>1</v>
      </c>
      <c r="G25" s="47" t="s">
        <v>5</v>
      </c>
      <c r="H25" s="105">
        <f>'2. Coaching '!L11</f>
        <v>12231.750687442713</v>
      </c>
      <c r="I25" s="115">
        <f t="shared" si="2"/>
        <v>12231.750687442713</v>
      </c>
      <c r="J25" s="116">
        <f>I25/_xlfn.XLOOKUP(G25,Validation!$F$3:$F$12,Validation!$G$3:$G$12,0)</f>
        <v>12231.750687442713</v>
      </c>
      <c r="K25" s="94"/>
      <c r="L25" s="48"/>
      <c r="M25" s="49"/>
      <c r="N25" s="49"/>
    </row>
    <row r="26" spans="2:14" ht="12.75" customHeight="1" x14ac:dyDescent="0.35">
      <c r="B26" s="39">
        <v>2.2999999999999998</v>
      </c>
      <c r="C26" s="10" t="str">
        <f>'2. Coaching '!C17</f>
        <v>Hotel package per pax (venue rental and lunch, teabreaks per pax)</v>
      </c>
      <c r="D26" s="48"/>
      <c r="E26" s="48" t="s">
        <v>37</v>
      </c>
      <c r="F26" s="49">
        <v>1</v>
      </c>
      <c r="G26" s="118" t="s">
        <v>5</v>
      </c>
      <c r="H26" s="105">
        <f>'2. Coaching '!K17</f>
        <v>1753.77060680463</v>
      </c>
      <c r="I26" s="115">
        <f t="shared" si="2"/>
        <v>1753.77060680463</v>
      </c>
      <c r="J26" s="116">
        <f>I26/_xlfn.XLOOKUP(G26,Validation!$F$3:$F$12,Validation!$G$3:$G$12,0)</f>
        <v>1753.77060680463</v>
      </c>
      <c r="K26" s="94"/>
      <c r="L26" s="48"/>
      <c r="M26" s="49"/>
      <c r="N26" s="49"/>
    </row>
    <row r="27" spans="2:14" ht="12.75" customHeight="1" x14ac:dyDescent="0.35">
      <c r="B27" s="39">
        <v>2.4</v>
      </c>
      <c r="C27" s="10" t="str">
        <f>'2. Coaching '!C18</f>
        <v>Event organization and logistics</v>
      </c>
      <c r="D27" s="48"/>
      <c r="E27" s="48" t="s">
        <v>37</v>
      </c>
      <c r="F27" s="49">
        <v>1</v>
      </c>
      <c r="G27" s="47" t="s">
        <v>5</v>
      </c>
      <c r="H27" s="105">
        <f>'2. Coaching '!K18</f>
        <v>0</v>
      </c>
      <c r="I27" s="115">
        <f t="shared" si="2"/>
        <v>0</v>
      </c>
      <c r="J27" s="116">
        <f>I27/_xlfn.XLOOKUP(G27,Validation!$F$3:$F$12,Validation!$G$3:$G$12,0)</f>
        <v>0</v>
      </c>
      <c r="K27" s="94"/>
      <c r="L27" s="48"/>
      <c r="M27" s="49"/>
      <c r="N27" s="49"/>
    </row>
    <row r="28" spans="2:14" ht="12.75" customHeight="1" x14ac:dyDescent="0.35">
      <c r="B28" s="39">
        <v>2.5</v>
      </c>
      <c r="C28" s="10" t="str">
        <f>'2. Coaching '!C22</f>
        <v>Site Visits</v>
      </c>
      <c r="D28" s="48"/>
      <c r="E28" s="48" t="s">
        <v>37</v>
      </c>
      <c r="F28" s="49">
        <v>1</v>
      </c>
      <c r="G28" s="47" t="s">
        <v>5</v>
      </c>
      <c r="H28" s="105">
        <f>'2. Coaching '!L22</f>
        <v>0</v>
      </c>
      <c r="I28" s="115">
        <f t="shared" ref="I28" si="3">F28*H28</f>
        <v>0</v>
      </c>
      <c r="J28" s="116">
        <f>I28/_xlfn.XLOOKUP(G28,Validation!$F$3:$F$12,Validation!$G$3:$G$12,0)</f>
        <v>0</v>
      </c>
      <c r="K28" s="94"/>
      <c r="L28" s="48"/>
      <c r="M28" s="49"/>
      <c r="N28" s="49"/>
    </row>
    <row r="29" spans="2:14" ht="12.75" customHeight="1" x14ac:dyDescent="0.35">
      <c r="B29" s="39">
        <v>2.6</v>
      </c>
      <c r="C29" s="10" t="s">
        <v>51</v>
      </c>
      <c r="D29" s="48"/>
      <c r="E29" s="48" t="s">
        <v>37</v>
      </c>
      <c r="F29" s="49">
        <v>1</v>
      </c>
      <c r="G29" s="47" t="s">
        <v>5</v>
      </c>
      <c r="H29" s="114">
        <f>'2. Coaching '!L26</f>
        <v>419.56563882742029</v>
      </c>
      <c r="I29" s="115">
        <f t="shared" ref="I29:I30" si="4">F29*H29</f>
        <v>419.56563882742029</v>
      </c>
      <c r="J29" s="116">
        <f>I29/_xlfn.XLOOKUP(G29,Validation!$F$3:$F$12,Validation!$G$3:$G$12,0)</f>
        <v>419.56563882742029</v>
      </c>
      <c r="K29" s="94"/>
      <c r="L29" s="48"/>
      <c r="M29" s="49"/>
      <c r="N29" s="49"/>
    </row>
    <row r="30" spans="2:14" ht="12.75" customHeight="1" x14ac:dyDescent="0.35">
      <c r="B30" s="39">
        <v>2.7</v>
      </c>
      <c r="C30" s="10" t="s">
        <v>32</v>
      </c>
      <c r="D30" s="48"/>
      <c r="E30" s="48" t="s">
        <v>37</v>
      </c>
      <c r="F30" s="49">
        <v>1</v>
      </c>
      <c r="G30" s="47" t="s">
        <v>5</v>
      </c>
      <c r="H30" s="114">
        <f>'2. Coaching '!L27</f>
        <v>0</v>
      </c>
      <c r="I30" s="115">
        <f t="shared" si="4"/>
        <v>0</v>
      </c>
      <c r="J30" s="116">
        <f>I30/_xlfn.XLOOKUP(G30,Validation!$F$3:$F$12,Validation!$G$3:$G$12,0)</f>
        <v>0</v>
      </c>
      <c r="K30" s="94"/>
      <c r="L30" s="48"/>
      <c r="M30" s="49"/>
      <c r="N30" s="49"/>
    </row>
    <row r="31" spans="2:14" ht="12.75" customHeight="1" x14ac:dyDescent="0.35">
      <c r="B31" s="39"/>
      <c r="D31" s="48"/>
      <c r="E31" s="48"/>
      <c r="F31" s="49"/>
      <c r="G31" s="47"/>
      <c r="H31" s="114"/>
      <c r="I31" s="115"/>
      <c r="J31" s="116"/>
      <c r="K31" s="94"/>
      <c r="L31" s="48"/>
      <c r="M31" s="49"/>
      <c r="N31" s="49"/>
    </row>
    <row r="32" spans="2:14" s="14" customFormat="1" ht="12.75" customHeight="1" x14ac:dyDescent="0.35">
      <c r="B32" s="70">
        <v>3</v>
      </c>
      <c r="C32" s="100" t="s">
        <v>52</v>
      </c>
      <c r="D32" s="75"/>
      <c r="E32" s="75"/>
      <c r="F32" s="101"/>
      <c r="G32" s="102"/>
      <c r="H32" s="117"/>
      <c r="I32" s="109"/>
      <c r="J32" s="110"/>
      <c r="K32" s="103">
        <f>SUM(J33:J36)</f>
        <v>0</v>
      </c>
      <c r="L32" s="43">
        <v>31000</v>
      </c>
      <c r="M32" s="44">
        <f>K32-L32</f>
        <v>-31000</v>
      </c>
      <c r="N32" s="45"/>
    </row>
    <row r="33" spans="2:14" ht="12.75" customHeight="1" x14ac:dyDescent="0.35">
      <c r="B33" s="39">
        <v>3.1</v>
      </c>
      <c r="C33" s="46" t="s">
        <v>16</v>
      </c>
      <c r="D33" s="48"/>
      <c r="E33" s="48" t="s">
        <v>18</v>
      </c>
      <c r="F33" s="49"/>
      <c r="G33" s="47" t="s">
        <v>5</v>
      </c>
      <c r="H33" s="133"/>
      <c r="I33" s="115">
        <f t="shared" ref="I33" si="5">F33*H33</f>
        <v>0</v>
      </c>
      <c r="J33" s="116">
        <f>I33/_xlfn.XLOOKUP(G33,Validation!$F$3:$F$12,Validation!$G$3:$G$12,0)</f>
        <v>0</v>
      </c>
      <c r="K33" s="94"/>
      <c r="L33" s="48"/>
      <c r="M33" s="49"/>
      <c r="N33" s="49"/>
    </row>
    <row r="34" spans="2:14" ht="12.75" customHeight="1" x14ac:dyDescent="0.35">
      <c r="B34" s="39">
        <v>3.2</v>
      </c>
      <c r="C34" s="46" t="s">
        <v>55</v>
      </c>
      <c r="D34" s="48"/>
      <c r="E34" s="48" t="s">
        <v>53</v>
      </c>
      <c r="F34" s="49"/>
      <c r="G34" s="47" t="s">
        <v>19</v>
      </c>
      <c r="H34" s="133"/>
      <c r="I34" s="115">
        <f t="shared" ref="I34:I35" si="6">F34*H34</f>
        <v>0</v>
      </c>
      <c r="J34" s="116">
        <f>I34/_xlfn.XLOOKUP(G34,Validation!$F$3:$F$12,Validation!$G$3:$G$12,0)</f>
        <v>0</v>
      </c>
      <c r="K34" s="94"/>
      <c r="L34" s="48"/>
      <c r="M34" s="49"/>
      <c r="N34" s="49"/>
    </row>
    <row r="35" spans="2:14" ht="12.75" customHeight="1" x14ac:dyDescent="0.35">
      <c r="B35" s="39">
        <v>3.3</v>
      </c>
      <c r="C35" s="10" t="s">
        <v>152</v>
      </c>
      <c r="D35" s="48"/>
      <c r="E35" s="48" t="s">
        <v>53</v>
      </c>
      <c r="F35" s="49"/>
      <c r="G35" s="47" t="s">
        <v>54</v>
      </c>
      <c r="H35" s="133"/>
      <c r="I35" s="115">
        <f t="shared" si="6"/>
        <v>0</v>
      </c>
      <c r="J35" s="116">
        <f>I35/_xlfn.XLOOKUP(G35,Validation!$F$3:$F$12,Validation!$G$3:$G$12,0)</f>
        <v>0</v>
      </c>
      <c r="K35" s="94"/>
      <c r="L35" s="48"/>
      <c r="M35" s="49"/>
      <c r="N35" s="49"/>
    </row>
    <row r="36" spans="2:14" ht="12.75" customHeight="1" x14ac:dyDescent="0.35">
      <c r="B36" s="39"/>
      <c r="D36" s="48"/>
      <c r="E36" s="48"/>
      <c r="F36" s="49"/>
      <c r="G36" s="47"/>
      <c r="H36" s="114"/>
      <c r="I36" s="115"/>
      <c r="J36" s="116"/>
      <c r="K36" s="94"/>
      <c r="L36" s="48"/>
      <c r="M36" s="49"/>
      <c r="N36" s="49"/>
    </row>
    <row r="37" spans="2:14" s="14" customFormat="1" ht="12.75" customHeight="1" x14ac:dyDescent="0.35">
      <c r="B37" s="70">
        <v>4</v>
      </c>
      <c r="C37" s="100" t="s">
        <v>56</v>
      </c>
      <c r="D37" s="75"/>
      <c r="E37" s="75"/>
      <c r="F37" s="101"/>
      <c r="G37" s="102"/>
      <c r="H37" s="108"/>
      <c r="I37" s="119"/>
      <c r="J37" s="110"/>
      <c r="K37" s="103">
        <f>J38</f>
        <v>0</v>
      </c>
      <c r="L37" s="43">
        <v>7500</v>
      </c>
      <c r="M37" s="44">
        <f>K37-L37</f>
        <v>-7500</v>
      </c>
      <c r="N37" s="45"/>
    </row>
    <row r="38" spans="2:14" ht="12.75" customHeight="1" x14ac:dyDescent="0.35">
      <c r="B38" s="39">
        <v>4.0999999999999996</v>
      </c>
      <c r="C38" s="10" t="s">
        <v>57</v>
      </c>
      <c r="D38" s="48" t="s">
        <v>17</v>
      </c>
      <c r="E38" s="48" t="s">
        <v>18</v>
      </c>
      <c r="F38" s="49">
        <v>3</v>
      </c>
      <c r="G38" s="47" t="s">
        <v>5</v>
      </c>
      <c r="H38" s="114">
        <f>H33</f>
        <v>0</v>
      </c>
      <c r="I38" s="115">
        <f>F38*H38</f>
        <v>0</v>
      </c>
      <c r="J38" s="116">
        <f>I38/_xlfn.XLOOKUP(G38,Validation!$F$3:$F$12,Validation!$G$3:$G$12,0)</f>
        <v>0</v>
      </c>
      <c r="K38" s="94"/>
      <c r="L38" s="48"/>
      <c r="M38" s="49"/>
      <c r="N38" s="49"/>
    </row>
    <row r="39" spans="2:14" ht="12.75" customHeight="1" x14ac:dyDescent="0.35">
      <c r="B39" s="39"/>
      <c r="D39" s="48"/>
      <c r="E39" s="48"/>
      <c r="F39" s="49"/>
      <c r="G39" s="47"/>
      <c r="H39" s="114"/>
      <c r="I39" s="115"/>
      <c r="J39" s="116"/>
      <c r="K39" s="94"/>
      <c r="L39" s="48"/>
      <c r="M39" s="49"/>
      <c r="N39" s="49"/>
    </row>
    <row r="40" spans="2:14" s="14" customFormat="1" ht="12.75" customHeight="1" x14ac:dyDescent="0.35">
      <c r="B40" s="70">
        <v>5</v>
      </c>
      <c r="C40" s="100" t="s">
        <v>153</v>
      </c>
      <c r="D40" s="75"/>
      <c r="E40" s="75"/>
      <c r="F40" s="101"/>
      <c r="G40" s="102"/>
      <c r="H40" s="108"/>
      <c r="I40" s="119"/>
      <c r="J40" s="110"/>
      <c r="K40" s="103">
        <f>SUM(J41:J41)</f>
        <v>5000</v>
      </c>
      <c r="L40" s="43">
        <v>7500</v>
      </c>
      <c r="M40" s="44">
        <f>K40-L40</f>
        <v>-2500</v>
      </c>
      <c r="N40" s="45"/>
    </row>
    <row r="41" spans="2:14" ht="12.75" customHeight="1" x14ac:dyDescent="0.35">
      <c r="B41" s="39">
        <v>5.0999999999999996</v>
      </c>
      <c r="C41" s="10" t="s">
        <v>58</v>
      </c>
      <c r="D41" s="48"/>
      <c r="E41" s="48" t="s">
        <v>31</v>
      </c>
      <c r="F41" s="49">
        <v>1</v>
      </c>
      <c r="G41" s="47" t="s">
        <v>5</v>
      </c>
      <c r="H41" s="90">
        <v>5000</v>
      </c>
      <c r="I41" s="115">
        <f>F41*H41</f>
        <v>5000</v>
      </c>
      <c r="J41" s="116">
        <f>I41/_xlfn.XLOOKUP(G41,Validation!$F$3:$F$12,Validation!$G$3:$G$12,0)</f>
        <v>5000</v>
      </c>
      <c r="K41" s="94"/>
      <c r="L41" s="48"/>
      <c r="M41" s="49"/>
      <c r="N41" s="49"/>
    </row>
    <row r="42" spans="2:14" ht="12.75" customHeight="1" x14ac:dyDescent="0.35">
      <c r="B42" s="39"/>
      <c r="D42" s="48"/>
      <c r="E42" s="48"/>
      <c r="F42" s="49"/>
      <c r="G42" s="47"/>
      <c r="H42" s="90"/>
      <c r="I42" s="77"/>
      <c r="J42" s="116"/>
      <c r="K42" s="94"/>
      <c r="L42" s="48"/>
      <c r="M42" s="49"/>
      <c r="N42" s="49"/>
    </row>
    <row r="43" spans="2:14" ht="12.75" customHeight="1" thickBot="1" x14ac:dyDescent="0.4">
      <c r="B43" s="41"/>
      <c r="C43" s="53"/>
      <c r="D43" s="55"/>
      <c r="E43" s="55"/>
      <c r="F43" s="56"/>
      <c r="G43" s="54"/>
      <c r="H43" s="120"/>
      <c r="I43" s="121"/>
      <c r="J43" s="122"/>
      <c r="K43" s="96"/>
      <c r="L43" s="55"/>
      <c r="M43" s="56"/>
      <c r="N43" s="56"/>
    </row>
    <row r="45" spans="2:14" ht="12.75" customHeight="1" x14ac:dyDescent="0.35">
      <c r="C45" s="123"/>
      <c r="J45" s="124" t="s">
        <v>59</v>
      </c>
      <c r="K45" s="97">
        <f>K23+K6+K37+K40+K32</f>
        <v>55218.484827992768</v>
      </c>
    </row>
    <row r="46" spans="2:14" ht="12.75" customHeight="1" x14ac:dyDescent="0.35">
      <c r="C46" s="123"/>
      <c r="J46" s="124" t="s">
        <v>60</v>
      </c>
      <c r="K46" s="97">
        <f>ROUNDUP(K45,-2)</f>
        <v>55300</v>
      </c>
    </row>
  </sheetData>
  <mergeCells count="10">
    <mergeCell ref="H4:H5"/>
    <mergeCell ref="I4:I5"/>
    <mergeCell ref="L4:M4"/>
    <mergeCell ref="N4:N5"/>
    <mergeCell ref="B4:B5"/>
    <mergeCell ref="C4:C5"/>
    <mergeCell ref="D4:D5"/>
    <mergeCell ref="E4:E5"/>
    <mergeCell ref="F4:F5"/>
    <mergeCell ref="G4:G5"/>
  </mergeCells>
  <phoneticPr fontId="3" type="noConversion"/>
  <dataValidations count="1">
    <dataValidation type="whole" operator="greaterThan" allowBlank="1" showInputMessage="1" showErrorMessage="1" error="Input Number" sqref="F1:F1048576" xr:uid="{FD885F39-D302-4F89-B8D4-AAF88D4D4CA4}">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438A8CBF-177F-43A1-A5E4-2C72F49B7666}">
          <x14:formula1>
            <xm:f>Validation!$B$3:$B$20</xm:f>
          </x14:formula1>
          <xm:sqref>D1:D40 D43:D1048576</xm:sqref>
        </x14:dataValidation>
        <x14:dataValidation type="list" allowBlank="1" showInputMessage="1" showErrorMessage="1" error="See Drop Down Menu" xr:uid="{9DA1551E-00E0-4404-8F23-3F8DF63A8E0E}">
          <x14:formula1>
            <xm:f>Validation!$D$3:$D$17</xm:f>
          </x14:formula1>
          <xm:sqref>E1:E40 E43:E1048576</xm:sqref>
        </x14:dataValidation>
        <x14:dataValidation type="list" allowBlank="1" showInputMessage="1" showErrorMessage="1" xr:uid="{40F9759A-5ADF-409C-813F-AFE312565661}">
          <x14:formula1>
            <xm:f>Validation!$F$3:$F$12</xm:f>
          </x14:formula1>
          <xm:sqref>H1:H5 G1:G40 G43:G1048576 H44:H1048576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40E88-E18A-4041-B23C-8EEB7B0AAA7A}">
  <dimension ref="B1:M34"/>
  <sheetViews>
    <sheetView tabSelected="1" zoomScaleNormal="100" workbookViewId="0">
      <pane xSplit="3" ySplit="5" topLeftCell="D6" activePane="bottomRight" state="frozen"/>
      <selection pane="topRight" activeCell="D1" sqref="D1"/>
      <selection pane="bottomLeft" activeCell="A9" sqref="A9"/>
      <selection pane="bottomRight" activeCell="C18" sqref="C18"/>
    </sheetView>
  </sheetViews>
  <sheetFormatPr defaultRowHeight="12" customHeight="1" x14ac:dyDescent="0.35"/>
  <cols>
    <col min="1" max="1" width="1.1796875" customWidth="1"/>
    <col min="2" max="2" width="15.7265625" style="1" customWidth="1"/>
    <col min="3" max="3" width="57.81640625" customWidth="1"/>
    <col min="4" max="4" width="25.54296875" customWidth="1"/>
    <col min="5" max="5" width="7.26953125" customWidth="1"/>
    <col min="6" max="7" width="10.81640625" customWidth="1"/>
    <col min="8" max="8" width="6" style="8" customWidth="1"/>
    <col min="9" max="10" width="17.81640625" style="79" customWidth="1"/>
    <col min="11" max="12" width="16.26953125" style="8" customWidth="1"/>
    <col min="13" max="13" width="50.453125" bestFit="1" customWidth="1"/>
  </cols>
  <sheetData>
    <row r="1" spans="2:13" s="12" customFormat="1" ht="39" customHeight="1" x14ac:dyDescent="0.35">
      <c r="B1" s="130" t="s">
        <v>0</v>
      </c>
      <c r="C1" s="11" t="str">
        <f>'Activities Budget-Final'!C1</f>
        <v>Advancing digital and green transition for agriculture, manufacturing and processing MSMEs</v>
      </c>
      <c r="H1" s="134"/>
      <c r="I1" s="135"/>
      <c r="J1" s="135"/>
      <c r="K1" s="134"/>
      <c r="L1" s="134"/>
    </row>
    <row r="2" spans="2:13" s="12" customFormat="1" ht="24" customHeight="1" x14ac:dyDescent="0.35">
      <c r="B2" s="130" t="s">
        <v>35</v>
      </c>
      <c r="C2" s="11" t="str">
        <f>C6</f>
        <v xml:space="preserve">2-Day Workshop #1 in Hanoi </v>
      </c>
      <c r="H2" s="134"/>
      <c r="I2" s="135"/>
      <c r="J2" s="135"/>
      <c r="K2" s="134"/>
      <c r="L2" s="134"/>
    </row>
    <row r="3" spans="2:13" ht="12" customHeight="1" thickBot="1" x14ac:dyDescent="0.4">
      <c r="B3" s="37"/>
      <c r="C3" s="10"/>
    </row>
    <row r="4" spans="2:13" s="3" customFormat="1" ht="12" customHeight="1" x14ac:dyDescent="0.35">
      <c r="B4" s="156" t="s">
        <v>6</v>
      </c>
      <c r="C4" s="158" t="s">
        <v>1</v>
      </c>
      <c r="D4" s="158" t="s">
        <v>7</v>
      </c>
      <c r="E4" s="140" t="s">
        <v>8</v>
      </c>
      <c r="F4" s="161" t="s">
        <v>9</v>
      </c>
      <c r="G4" s="141" t="s">
        <v>62</v>
      </c>
      <c r="H4" s="152" t="s">
        <v>10</v>
      </c>
      <c r="I4" s="136" t="s">
        <v>11</v>
      </c>
      <c r="J4" s="138" t="s">
        <v>2</v>
      </c>
      <c r="K4" s="32" t="s">
        <v>2</v>
      </c>
      <c r="L4" s="32" t="s">
        <v>12</v>
      </c>
      <c r="M4" s="154" t="s">
        <v>4</v>
      </c>
    </row>
    <row r="5" spans="2:13" s="3" customFormat="1" ht="12" customHeight="1" thickBot="1" x14ac:dyDescent="0.4">
      <c r="B5" s="157"/>
      <c r="C5" s="159"/>
      <c r="D5" s="159"/>
      <c r="E5" s="160"/>
      <c r="F5" s="162"/>
      <c r="G5" s="163"/>
      <c r="H5" s="165"/>
      <c r="I5" s="164"/>
      <c r="J5" s="166"/>
      <c r="K5" s="35" t="s">
        <v>5</v>
      </c>
      <c r="L5" s="35" t="s">
        <v>13</v>
      </c>
      <c r="M5" s="155"/>
    </row>
    <row r="6" spans="2:13" s="12" customFormat="1" ht="14.5" x14ac:dyDescent="0.35">
      <c r="B6" s="38">
        <v>1.1000000000000001</v>
      </c>
      <c r="C6" s="78" t="s">
        <v>148</v>
      </c>
      <c r="D6" s="57"/>
      <c r="E6" s="29"/>
      <c r="F6" s="20"/>
      <c r="G6" s="30"/>
      <c r="H6" s="24"/>
      <c r="I6" s="80"/>
      <c r="J6" s="81"/>
      <c r="K6" s="27"/>
      <c r="L6" s="27">
        <f>SUM(L7:L29)</f>
        <v>17649.198947459005</v>
      </c>
      <c r="M6" s="23"/>
    </row>
    <row r="7" spans="2:13" ht="14.5" x14ac:dyDescent="0.35">
      <c r="B7" s="70" t="s">
        <v>36</v>
      </c>
      <c r="C7" s="62" t="s">
        <v>16</v>
      </c>
      <c r="D7" s="63"/>
      <c r="E7" s="64"/>
      <c r="F7" s="65"/>
      <c r="G7" s="66"/>
      <c r="H7" s="67"/>
      <c r="I7" s="82"/>
      <c r="J7" s="83"/>
      <c r="K7" s="68"/>
      <c r="L7" s="69">
        <f>IFERROR(SUMIFS(K:K, B:B, B7 &amp; "*"), "")</f>
        <v>0</v>
      </c>
      <c r="M7" s="18"/>
    </row>
    <row r="8" spans="2:13" ht="14.5" x14ac:dyDescent="0.35">
      <c r="B8" s="39" t="s">
        <v>63</v>
      </c>
      <c r="C8" s="58" t="s">
        <v>154</v>
      </c>
      <c r="D8" s="58" t="s">
        <v>17</v>
      </c>
      <c r="E8" s="28" t="s">
        <v>18</v>
      </c>
      <c r="G8" s="21"/>
      <c r="H8" s="25" t="s">
        <v>5</v>
      </c>
      <c r="I8" s="126"/>
      <c r="J8" s="85">
        <f t="shared" ref="J8" si="0">F8*G8*I8</f>
        <v>0</v>
      </c>
      <c r="K8" s="16">
        <f>J8/_xlfn.XLOOKUP(H8,Validation!$F$3:$F$12,Validation!$G$3:$G$12,0)</f>
        <v>0</v>
      </c>
      <c r="L8" s="16"/>
      <c r="M8" s="18"/>
    </row>
    <row r="9" spans="2:13" ht="14.5" x14ac:dyDescent="0.35">
      <c r="B9" s="39"/>
      <c r="C9" s="58"/>
      <c r="D9" s="58"/>
      <c r="E9" s="28"/>
      <c r="G9" s="21"/>
      <c r="H9" s="25"/>
      <c r="I9" s="84"/>
      <c r="J9" s="85"/>
      <c r="K9" s="16"/>
      <c r="L9" s="16"/>
      <c r="M9" s="18"/>
    </row>
    <row r="10" spans="2:13" ht="14.5" x14ac:dyDescent="0.35">
      <c r="B10" s="70" t="s">
        <v>38</v>
      </c>
      <c r="C10" s="62" t="s">
        <v>49</v>
      </c>
      <c r="D10" s="62"/>
      <c r="E10" s="71"/>
      <c r="F10" s="72"/>
      <c r="G10" s="73"/>
      <c r="H10" s="74"/>
      <c r="I10" s="86"/>
      <c r="J10" s="87"/>
      <c r="K10" s="69"/>
      <c r="L10" s="69">
        <f>IFERROR(SUMIFS(K:K, B:B, B10 &amp; "*"), "")</f>
        <v>10821.570424686832</v>
      </c>
      <c r="M10" s="18"/>
    </row>
    <row r="11" spans="2:13" ht="72.650000000000006" customHeight="1" x14ac:dyDescent="0.35">
      <c r="B11" s="39" t="s">
        <v>64</v>
      </c>
      <c r="C11" s="58" t="s">
        <v>65</v>
      </c>
      <c r="D11" s="58" t="s">
        <v>23</v>
      </c>
      <c r="E11" s="28" t="s">
        <v>24</v>
      </c>
      <c r="F11">
        <v>25</v>
      </c>
      <c r="G11" s="21">
        <v>3</v>
      </c>
      <c r="H11" s="25" t="s">
        <v>19</v>
      </c>
      <c r="I11" s="84">
        <v>34</v>
      </c>
      <c r="J11" s="85">
        <f t="shared" ref="J11:J15" si="1">F11*G11*I11</f>
        <v>2550</v>
      </c>
      <c r="K11" s="16">
        <f>J11/_xlfn.XLOOKUP(H11,Validation!$F$3:$F$12,Validation!$G$3:$G$12,0)</f>
        <v>3895.5087076076998</v>
      </c>
      <c r="L11" s="16"/>
      <c r="M11" s="128" t="s">
        <v>136</v>
      </c>
    </row>
    <row r="12" spans="2:13" ht="88" customHeight="1" x14ac:dyDescent="0.35">
      <c r="B12" s="39" t="s">
        <v>66</v>
      </c>
      <c r="C12" s="58" t="s">
        <v>67</v>
      </c>
      <c r="D12" s="58" t="s">
        <v>26</v>
      </c>
      <c r="E12" s="28" t="s">
        <v>24</v>
      </c>
      <c r="F12">
        <v>25</v>
      </c>
      <c r="G12" s="21">
        <v>2</v>
      </c>
      <c r="H12" s="25" t="s">
        <v>19</v>
      </c>
      <c r="I12" s="84">
        <v>41</v>
      </c>
      <c r="J12" s="85">
        <f t="shared" si="1"/>
        <v>2050</v>
      </c>
      <c r="K12" s="16">
        <f>J12/_xlfn.XLOOKUP(H12,Validation!$F$3:$F$12,Validation!$G$3:$G$12,0)</f>
        <v>3131.6834708218762</v>
      </c>
      <c r="L12" s="16"/>
      <c r="M12" s="128" t="s">
        <v>137</v>
      </c>
    </row>
    <row r="13" spans="2:13" ht="39.5" x14ac:dyDescent="0.35">
      <c r="B13" s="39" t="s">
        <v>68</v>
      </c>
      <c r="C13" s="58" t="s">
        <v>69</v>
      </c>
      <c r="D13" s="58" t="s">
        <v>27</v>
      </c>
      <c r="E13" s="28" t="s">
        <v>24</v>
      </c>
      <c r="F13">
        <v>10</v>
      </c>
      <c r="G13" s="21">
        <v>4</v>
      </c>
      <c r="H13" s="25" t="s">
        <v>19</v>
      </c>
      <c r="I13" s="84">
        <v>13</v>
      </c>
      <c r="J13" s="85">
        <f t="shared" si="1"/>
        <v>520</v>
      </c>
      <c r="K13" s="16">
        <f>J13/_xlfn.XLOOKUP(H13,Validation!$F$3:$F$12,Validation!$G$3:$G$12,0)</f>
        <v>794.37824625725636</v>
      </c>
      <c r="L13" s="16"/>
      <c r="M13" s="128" t="s">
        <v>138</v>
      </c>
    </row>
    <row r="14" spans="2:13" ht="26.5" x14ac:dyDescent="0.35">
      <c r="B14" s="39" t="s">
        <v>70</v>
      </c>
      <c r="C14" s="58" t="s">
        <v>71</v>
      </c>
      <c r="D14" s="58" t="s">
        <v>27</v>
      </c>
      <c r="E14" s="28" t="s">
        <v>24</v>
      </c>
      <c r="F14">
        <v>15</v>
      </c>
      <c r="G14" s="21">
        <v>2</v>
      </c>
      <c r="H14" s="25" t="s">
        <v>5</v>
      </c>
      <c r="I14" s="84">
        <v>50</v>
      </c>
      <c r="J14" s="85">
        <f t="shared" si="1"/>
        <v>1500</v>
      </c>
      <c r="K14" s="16">
        <f>J14/_xlfn.XLOOKUP(H14,Validation!$F$3:$F$12,Validation!$G$3:$G$12,0)</f>
        <v>1500</v>
      </c>
      <c r="L14" s="16"/>
      <c r="M14" s="128" t="s">
        <v>139</v>
      </c>
    </row>
    <row r="15" spans="2:13" ht="39.5" x14ac:dyDescent="0.35">
      <c r="B15" s="39" t="s">
        <v>72</v>
      </c>
      <c r="C15" s="58" t="s">
        <v>28</v>
      </c>
      <c r="D15" s="58" t="s">
        <v>20</v>
      </c>
      <c r="E15" s="28" t="s">
        <v>24</v>
      </c>
      <c r="F15">
        <f>F13</f>
        <v>10</v>
      </c>
      <c r="G15" s="21">
        <v>1</v>
      </c>
      <c r="H15" s="25" t="s">
        <v>5</v>
      </c>
      <c r="I15" s="84">
        <v>150</v>
      </c>
      <c r="J15" s="85">
        <f t="shared" si="1"/>
        <v>1500</v>
      </c>
      <c r="K15" s="16">
        <f>J15/_xlfn.XLOOKUP(H15,Validation!$F$3:$F$12,Validation!$G$3:$G$12,0)</f>
        <v>1500</v>
      </c>
      <c r="L15" s="16"/>
      <c r="M15" s="128" t="s">
        <v>140</v>
      </c>
    </row>
    <row r="16" spans="2:13" ht="14.5" x14ac:dyDescent="0.35">
      <c r="B16" s="39"/>
      <c r="C16" s="61"/>
      <c r="D16" s="58"/>
      <c r="E16" s="28"/>
      <c r="G16" s="21"/>
      <c r="H16" s="25"/>
      <c r="I16" s="84"/>
      <c r="J16" s="85"/>
      <c r="K16" s="16"/>
      <c r="L16" s="16"/>
      <c r="M16" s="18"/>
    </row>
    <row r="17" spans="2:13" ht="14.5" x14ac:dyDescent="0.35">
      <c r="B17" s="70" t="s">
        <v>39</v>
      </c>
      <c r="C17" s="62" t="s">
        <v>61</v>
      </c>
      <c r="D17" s="63"/>
      <c r="E17" s="64"/>
      <c r="F17" s="65"/>
      <c r="G17" s="66"/>
      <c r="H17" s="67"/>
      <c r="I17" s="82"/>
      <c r="J17" s="83"/>
      <c r="K17" s="68"/>
      <c r="L17" s="69">
        <f>IFERROR(SUMIFS(K:K, B:B, B17 &amp; "*"), "")</f>
        <v>6313.5741844966678</v>
      </c>
      <c r="M17" s="18"/>
    </row>
    <row r="18" spans="2:13" ht="39.5" x14ac:dyDescent="0.35">
      <c r="B18" s="39" t="s">
        <v>73</v>
      </c>
      <c r="C18" s="98" t="s">
        <v>158</v>
      </c>
      <c r="D18" s="58" t="s">
        <v>30</v>
      </c>
      <c r="E18" s="28" t="s">
        <v>24</v>
      </c>
      <c r="F18">
        <v>60</v>
      </c>
      <c r="G18" s="21">
        <v>2</v>
      </c>
      <c r="H18" s="25" t="s">
        <v>54</v>
      </c>
      <c r="I18" s="84">
        <v>900000</v>
      </c>
      <c r="J18" s="85">
        <f t="shared" ref="J18:J27" si="2">F18*G18*I18</f>
        <v>108000000</v>
      </c>
      <c r="K18" s="16">
        <f>J18/_xlfn.XLOOKUP(H18,Validation!$F$3:$F$12,Validation!$G$3:$G$12,0)</f>
        <v>6313.5741844966678</v>
      </c>
      <c r="L18" s="16"/>
      <c r="M18" s="128" t="s">
        <v>141</v>
      </c>
    </row>
    <row r="19" spans="2:13" ht="39.5" x14ac:dyDescent="0.35">
      <c r="B19" s="39" t="s">
        <v>74</v>
      </c>
      <c r="C19" s="98" t="s">
        <v>50</v>
      </c>
      <c r="D19" s="58"/>
      <c r="E19" s="28"/>
      <c r="G19" s="21"/>
      <c r="H19" s="25"/>
      <c r="I19" s="84"/>
      <c r="J19" s="85"/>
      <c r="K19" s="16">
        <f>SUM(K20:K25)</f>
        <v>0</v>
      </c>
      <c r="L19" s="16"/>
      <c r="M19" s="128" t="s">
        <v>142</v>
      </c>
    </row>
    <row r="20" spans="2:13" ht="143.5" x14ac:dyDescent="0.35">
      <c r="B20" s="39"/>
      <c r="C20" s="99" t="s">
        <v>155</v>
      </c>
      <c r="D20" s="58" t="s">
        <v>30</v>
      </c>
      <c r="E20" s="28" t="s">
        <v>31</v>
      </c>
      <c r="F20">
        <v>1</v>
      </c>
      <c r="G20" s="21">
        <v>2</v>
      </c>
      <c r="H20" s="25" t="s">
        <v>54</v>
      </c>
      <c r="I20" s="84"/>
      <c r="J20" s="85"/>
      <c r="K20" s="16">
        <f>J20/_xlfn.XLOOKUP(H20,Validation!$F$3:$F$12,Validation!$G$3:$G$12,0)</f>
        <v>0</v>
      </c>
      <c r="L20" s="16"/>
      <c r="M20" s="128" t="s">
        <v>143</v>
      </c>
    </row>
    <row r="21" spans="2:13" ht="14.5" x14ac:dyDescent="0.35">
      <c r="B21" s="39"/>
      <c r="C21" s="99" t="s">
        <v>75</v>
      </c>
      <c r="D21" s="58" t="s">
        <v>30</v>
      </c>
      <c r="E21" s="28" t="s">
        <v>31</v>
      </c>
      <c r="F21">
        <v>1</v>
      </c>
      <c r="G21" s="21">
        <v>1</v>
      </c>
      <c r="H21" s="25" t="s">
        <v>5</v>
      </c>
      <c r="I21" s="84"/>
      <c r="J21" s="85"/>
      <c r="K21" s="16">
        <f>J21/_xlfn.XLOOKUP(H21,Validation!$F$3:$F$12,Validation!$G$3:$G$12,0)</f>
        <v>0</v>
      </c>
      <c r="L21" s="16"/>
      <c r="M21" s="18"/>
    </row>
    <row r="22" spans="2:13" ht="14.5" x14ac:dyDescent="0.35">
      <c r="B22" s="39"/>
      <c r="C22" s="99" t="s">
        <v>76</v>
      </c>
      <c r="D22" s="58" t="s">
        <v>30</v>
      </c>
      <c r="E22" s="28" t="s">
        <v>31</v>
      </c>
      <c r="F22">
        <v>1</v>
      </c>
      <c r="G22" s="21">
        <v>2</v>
      </c>
      <c r="H22" s="25" t="s">
        <v>54</v>
      </c>
      <c r="I22" s="36"/>
      <c r="J22" s="85"/>
      <c r="K22" s="16">
        <f>J22/_xlfn.XLOOKUP(H22,Validation!$F$3:$F$12,Validation!$G$3:$G$12,0)</f>
        <v>0</v>
      </c>
      <c r="L22" s="16"/>
      <c r="M22" s="18"/>
    </row>
    <row r="23" spans="2:13" ht="14.5" x14ac:dyDescent="0.35">
      <c r="B23" s="39"/>
      <c r="C23" s="99" t="s">
        <v>77</v>
      </c>
      <c r="D23" s="58" t="s">
        <v>30</v>
      </c>
      <c r="E23" s="28" t="s">
        <v>31</v>
      </c>
      <c r="F23">
        <v>1</v>
      </c>
      <c r="G23" s="21">
        <v>1</v>
      </c>
      <c r="H23" s="25" t="s">
        <v>54</v>
      </c>
      <c r="I23" s="36"/>
      <c r="J23" s="85"/>
      <c r="K23" s="16">
        <f>J23/_xlfn.XLOOKUP(H23,Validation!$F$3:$F$12,Validation!$G$3:$G$12,0)</f>
        <v>0</v>
      </c>
      <c r="L23" s="16"/>
      <c r="M23" s="18"/>
    </row>
    <row r="24" spans="2:13" ht="52.5" x14ac:dyDescent="0.35">
      <c r="B24" s="39"/>
      <c r="C24" s="99" t="s">
        <v>78</v>
      </c>
      <c r="D24" s="58" t="s">
        <v>30</v>
      </c>
      <c r="E24" s="28" t="s">
        <v>31</v>
      </c>
      <c r="F24">
        <v>1</v>
      </c>
      <c r="G24" s="21">
        <v>2</v>
      </c>
      <c r="H24" s="25" t="s">
        <v>54</v>
      </c>
      <c r="I24" s="36"/>
      <c r="J24" s="85"/>
      <c r="K24" s="16">
        <f>J24/_xlfn.XLOOKUP(H24,Validation!$F$3:$F$12,Validation!$G$3:$G$12,0)</f>
        <v>0</v>
      </c>
      <c r="L24" s="16"/>
      <c r="M24" s="128" t="s">
        <v>144</v>
      </c>
    </row>
    <row r="25" spans="2:13" ht="26.5" x14ac:dyDescent="0.35">
      <c r="B25" s="39"/>
      <c r="C25" s="99" t="s">
        <v>79</v>
      </c>
      <c r="D25" s="58" t="s">
        <v>30</v>
      </c>
      <c r="E25" s="28" t="s">
        <v>80</v>
      </c>
      <c r="F25">
        <v>60</v>
      </c>
      <c r="G25" s="21">
        <v>1</v>
      </c>
      <c r="H25" s="25" t="s">
        <v>54</v>
      </c>
      <c r="I25" s="36"/>
      <c r="J25" s="85"/>
      <c r="K25" s="16">
        <f>J25/_xlfn.XLOOKUP(H25,Validation!$F$3:$F$12,Validation!$G$3:$G$12,0)</f>
        <v>0</v>
      </c>
      <c r="L25" s="16"/>
      <c r="M25" s="128" t="s">
        <v>145</v>
      </c>
    </row>
    <row r="26" spans="2:13" ht="14.5" x14ac:dyDescent="0.35">
      <c r="B26" s="70" t="s">
        <v>40</v>
      </c>
      <c r="C26" s="62" t="s">
        <v>51</v>
      </c>
      <c r="D26" s="63" t="s">
        <v>30</v>
      </c>
      <c r="E26" s="64" t="s">
        <v>31</v>
      </c>
      <c r="F26" s="65">
        <v>1</v>
      </c>
      <c r="G26" s="66">
        <v>1</v>
      </c>
      <c r="H26" s="67"/>
      <c r="I26" s="82"/>
      <c r="J26" s="83">
        <f t="shared" si="2"/>
        <v>0</v>
      </c>
      <c r="K26" s="68">
        <f>3%*(L10+L17)</f>
        <v>514.05433827550496</v>
      </c>
      <c r="L26" s="69">
        <f>IFERROR(SUMIFS(K:K, B:B, B26 &amp; "*"), "")</f>
        <v>514.05433827550496</v>
      </c>
      <c r="M26" s="18"/>
    </row>
    <row r="27" spans="2:13" ht="14.5" x14ac:dyDescent="0.35">
      <c r="B27" s="70" t="s">
        <v>41</v>
      </c>
      <c r="C27" s="62" t="s">
        <v>32</v>
      </c>
      <c r="D27" s="63" t="s">
        <v>33</v>
      </c>
      <c r="E27" s="64" t="s">
        <v>31</v>
      </c>
      <c r="F27" s="65">
        <v>1</v>
      </c>
      <c r="G27" s="66">
        <v>1</v>
      </c>
      <c r="H27" s="67"/>
      <c r="I27" s="82"/>
      <c r="J27" s="83">
        <f t="shared" si="2"/>
        <v>0</v>
      </c>
      <c r="K27" s="68"/>
      <c r="L27" s="69">
        <f>IFERROR(SUMIFS(K:K, B:B, B27 &amp; "*"), "")</f>
        <v>0</v>
      </c>
      <c r="M27" s="18"/>
    </row>
    <row r="28" spans="2:13" ht="14.5" x14ac:dyDescent="0.35">
      <c r="B28" s="39"/>
      <c r="C28" s="58"/>
      <c r="D28" s="58"/>
      <c r="E28" s="28"/>
      <c r="G28" s="21"/>
      <c r="H28" s="25"/>
      <c r="I28" s="84"/>
      <c r="J28" s="85"/>
      <c r="K28" s="16"/>
      <c r="L28" s="16"/>
      <c r="M28" s="18"/>
    </row>
    <row r="29" spans="2:13" ht="15" thickBot="1" x14ac:dyDescent="0.4">
      <c r="B29" s="59"/>
      <c r="C29" s="60"/>
      <c r="D29" s="60"/>
      <c r="E29" s="31"/>
      <c r="F29" s="15"/>
      <c r="G29" s="22"/>
      <c r="H29" s="26"/>
      <c r="I29" s="88"/>
      <c r="J29" s="89"/>
      <c r="K29" s="17"/>
      <c r="L29" s="17"/>
      <c r="M29" s="19"/>
    </row>
    <row r="34" spans="3:3" ht="12" customHeight="1" x14ac:dyDescent="0.35">
      <c r="C34" s="76"/>
    </row>
  </sheetData>
  <mergeCells count="10">
    <mergeCell ref="M4:M5"/>
    <mergeCell ref="B4:B5"/>
    <mergeCell ref="C4:C5"/>
    <mergeCell ref="D4:D5"/>
    <mergeCell ref="E4:E5"/>
    <mergeCell ref="F4:F5"/>
    <mergeCell ref="G4:G5"/>
    <mergeCell ref="I4:I5"/>
    <mergeCell ref="H4:H5"/>
    <mergeCell ref="J4:J5"/>
  </mergeCells>
  <phoneticPr fontId="3" type="noConversion"/>
  <dataValidations count="2">
    <dataValidation operator="greaterThan" allowBlank="1" showInputMessage="1" showErrorMessage="1" error="Input Number" sqref="H20 G21:H1048576 G1:H19" xr:uid="{E28ACF74-FA55-4465-BDF9-FCFCE7BB3F94}"/>
    <dataValidation type="whole" operator="greaterThan" allowBlank="1" showInputMessage="1" showErrorMessage="1" error="Input Number" sqref="F1:F1048576" xr:uid="{6F62F347-B714-439F-BCF3-2E3FF5B633F5}">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See Drop Down Menu" xr:uid="{369499F0-64F1-4677-8C67-450C3820B1F8}">
          <x14:formula1>
            <xm:f>Validation!$D$3:$D$17</xm:f>
          </x14:formula1>
          <xm:sqref>E1:E1048576</xm:sqref>
        </x14:dataValidation>
        <x14:dataValidation type="list" allowBlank="1" showInputMessage="1" showErrorMessage="1" error="Use Drop Down List_x000a_" xr:uid="{60BC3FEA-F038-4231-A7F0-3345CB42A887}">
          <x14:formula1>
            <xm:f>Validation!$B$3:$B$20</xm:f>
          </x14:formula1>
          <xm:sqref>D1:D1048576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2E18-0D55-4132-9E8D-70D8A638F0A8}">
  <dimension ref="B1:M34"/>
  <sheetViews>
    <sheetView zoomScale="85" zoomScaleNormal="85" workbookViewId="0">
      <pane xSplit="3" ySplit="6" topLeftCell="D15" activePane="bottomRight" state="frozen"/>
      <selection pane="topRight" activeCell="D1" sqref="D1"/>
      <selection pane="bottomLeft" activeCell="A9" sqref="A9"/>
      <selection pane="bottomRight" activeCell="C19" sqref="C19"/>
    </sheetView>
  </sheetViews>
  <sheetFormatPr defaultRowHeight="12" customHeight="1" x14ac:dyDescent="0.35"/>
  <cols>
    <col min="1" max="1" width="1.1796875" customWidth="1"/>
    <col min="2" max="2" width="15.7265625" style="1" customWidth="1"/>
    <col min="3" max="3" width="57.81640625" customWidth="1"/>
    <col min="4" max="4" width="25.54296875" customWidth="1"/>
    <col min="5" max="5" width="7.26953125" customWidth="1"/>
    <col min="6" max="7" width="10.81640625" customWidth="1"/>
    <col min="8" max="8" width="6" style="8" customWidth="1"/>
    <col min="9" max="10" width="17.81640625" style="79" customWidth="1"/>
    <col min="11" max="12" width="16.26953125" style="8" customWidth="1"/>
    <col min="13" max="13" width="50.453125" bestFit="1" customWidth="1"/>
  </cols>
  <sheetData>
    <row r="1" spans="2:13" ht="35.5" customHeight="1" x14ac:dyDescent="0.35">
      <c r="B1" s="130" t="s">
        <v>0</v>
      </c>
      <c r="C1" s="11" t="str">
        <f>'Activities Budget-Final'!C1</f>
        <v>Advancing digital and green transition for agriculture, manufacturing and processing MSMEs</v>
      </c>
    </row>
    <row r="2" spans="2:13" ht="35.5" customHeight="1" x14ac:dyDescent="0.35">
      <c r="B2" s="130" t="s">
        <v>150</v>
      </c>
      <c r="C2" s="11" t="str">
        <f>C7</f>
        <v xml:space="preserve">2-Day Workshop #2 in HCM  </v>
      </c>
    </row>
    <row r="3" spans="2:13" ht="12" customHeight="1" x14ac:dyDescent="0.35">
      <c r="B3" s="37"/>
      <c r="C3" s="10"/>
    </row>
    <row r="4" spans="2:13" ht="12" customHeight="1" thickBot="1" x14ac:dyDescent="0.4">
      <c r="B4" s="37"/>
      <c r="C4" s="10"/>
    </row>
    <row r="5" spans="2:13" s="3" customFormat="1" ht="12" customHeight="1" x14ac:dyDescent="0.35">
      <c r="B5" s="156" t="s">
        <v>6</v>
      </c>
      <c r="C5" s="158" t="s">
        <v>1</v>
      </c>
      <c r="D5" s="158" t="s">
        <v>7</v>
      </c>
      <c r="E5" s="140" t="s">
        <v>8</v>
      </c>
      <c r="F5" s="161" t="s">
        <v>9</v>
      </c>
      <c r="G5" s="141" t="s">
        <v>62</v>
      </c>
      <c r="H5" s="152" t="s">
        <v>10</v>
      </c>
      <c r="I5" s="136" t="s">
        <v>11</v>
      </c>
      <c r="J5" s="138" t="s">
        <v>2</v>
      </c>
      <c r="K5" s="32" t="s">
        <v>2</v>
      </c>
      <c r="L5" s="32" t="s">
        <v>12</v>
      </c>
      <c r="M5" s="154" t="s">
        <v>4</v>
      </c>
    </row>
    <row r="6" spans="2:13" s="3" customFormat="1" ht="12" customHeight="1" thickBot="1" x14ac:dyDescent="0.4">
      <c r="B6" s="157"/>
      <c r="C6" s="159"/>
      <c r="D6" s="159"/>
      <c r="E6" s="160"/>
      <c r="F6" s="162"/>
      <c r="G6" s="163"/>
      <c r="H6" s="165"/>
      <c r="I6" s="164"/>
      <c r="J6" s="166"/>
      <c r="K6" s="35" t="s">
        <v>5</v>
      </c>
      <c r="L6" s="35" t="s">
        <v>13</v>
      </c>
      <c r="M6" s="155"/>
    </row>
    <row r="7" spans="2:13" s="12" customFormat="1" ht="14.5" x14ac:dyDescent="0.35">
      <c r="B7" s="38">
        <v>1.2</v>
      </c>
      <c r="C7" s="78" t="s">
        <v>149</v>
      </c>
      <c r="D7" s="57"/>
      <c r="E7" s="29"/>
      <c r="F7" s="20"/>
      <c r="G7" s="30"/>
      <c r="H7" s="24"/>
      <c r="I7" s="80"/>
      <c r="J7" s="81"/>
      <c r="K7" s="27"/>
      <c r="L7" s="27">
        <f>SUM(L8:L29)</f>
        <v>18164.198947459005</v>
      </c>
      <c r="M7" s="23"/>
    </row>
    <row r="8" spans="2:13" ht="14.5" x14ac:dyDescent="0.35">
      <c r="B8" s="70" t="s">
        <v>43</v>
      </c>
      <c r="C8" s="62" t="s">
        <v>16</v>
      </c>
      <c r="D8" s="63"/>
      <c r="E8" s="64"/>
      <c r="F8" s="65"/>
      <c r="G8" s="66"/>
      <c r="H8" s="67"/>
      <c r="I8" s="82"/>
      <c r="J8" s="83"/>
      <c r="K8" s="68"/>
      <c r="L8" s="69">
        <f>IFERROR(SUMIFS(K:K, B:B, B8 &amp; "*"), "")</f>
        <v>0</v>
      </c>
      <c r="M8" s="18"/>
    </row>
    <row r="9" spans="2:13" ht="14.5" x14ac:dyDescent="0.35">
      <c r="B9" s="39" t="s">
        <v>81</v>
      </c>
      <c r="C9" s="58" t="s">
        <v>154</v>
      </c>
      <c r="D9" s="58" t="s">
        <v>17</v>
      </c>
      <c r="E9" s="28" t="s">
        <v>18</v>
      </c>
      <c r="G9" s="21"/>
      <c r="H9" s="25" t="s">
        <v>5</v>
      </c>
      <c r="I9" s="84"/>
      <c r="J9" s="85">
        <f t="shared" ref="J9" si="0">F9*G9*I9</f>
        <v>0</v>
      </c>
      <c r="K9" s="16">
        <f>J9/_xlfn.XLOOKUP(H9,Validation!$F$3:$F$12,Validation!$G$3:$G$12,0)</f>
        <v>0</v>
      </c>
      <c r="L9" s="16"/>
      <c r="M9" s="18"/>
    </row>
    <row r="10" spans="2:13" ht="14.5" x14ac:dyDescent="0.35">
      <c r="B10" s="39"/>
      <c r="C10" s="58"/>
      <c r="D10" s="58"/>
      <c r="E10" s="28"/>
      <c r="G10" s="21"/>
      <c r="H10" s="25"/>
      <c r="I10" s="84"/>
      <c r="J10" s="85"/>
      <c r="K10" s="16"/>
      <c r="L10" s="16"/>
      <c r="M10" s="18"/>
    </row>
    <row r="11" spans="2:13" ht="14.5" x14ac:dyDescent="0.35">
      <c r="B11" s="70" t="s">
        <v>44</v>
      </c>
      <c r="C11" s="62" t="s">
        <v>49</v>
      </c>
      <c r="D11" s="62"/>
      <c r="E11" s="71"/>
      <c r="F11" s="72"/>
      <c r="G11" s="73"/>
      <c r="H11" s="74"/>
      <c r="I11" s="86"/>
      <c r="J11" s="87"/>
      <c r="K11" s="69"/>
      <c r="L11" s="69">
        <f>IFERROR(SUMIFS(K:K, B:B, B11 &amp; "*"), "")</f>
        <v>11321.570424686832</v>
      </c>
      <c r="M11" s="18"/>
    </row>
    <row r="12" spans="2:13" ht="52.5" x14ac:dyDescent="0.35">
      <c r="B12" s="39" t="s">
        <v>82</v>
      </c>
      <c r="C12" s="58" t="s">
        <v>65</v>
      </c>
      <c r="D12" s="58" t="s">
        <v>23</v>
      </c>
      <c r="E12" s="28" t="s">
        <v>24</v>
      </c>
      <c r="F12">
        <v>25</v>
      </c>
      <c r="G12" s="21">
        <v>3</v>
      </c>
      <c r="H12" s="25" t="s">
        <v>19</v>
      </c>
      <c r="I12" s="84">
        <v>34</v>
      </c>
      <c r="J12" s="85">
        <f t="shared" ref="J12:J16" si="1">F12*G12*I12</f>
        <v>2550</v>
      </c>
      <c r="K12" s="16">
        <f>J12/_xlfn.XLOOKUP(H12,Validation!$F$3:$F$12,Validation!$G$3:$G$12,0)</f>
        <v>3895.5087076076998</v>
      </c>
      <c r="L12" s="16"/>
      <c r="M12" s="128" t="s">
        <v>136</v>
      </c>
    </row>
    <row r="13" spans="2:13" ht="65.5" x14ac:dyDescent="0.35">
      <c r="B13" s="39" t="s">
        <v>83</v>
      </c>
      <c r="C13" s="58" t="s">
        <v>67</v>
      </c>
      <c r="D13" s="58" t="s">
        <v>26</v>
      </c>
      <c r="E13" s="28" t="s">
        <v>24</v>
      </c>
      <c r="F13">
        <v>25</v>
      </c>
      <c r="G13" s="21">
        <v>2</v>
      </c>
      <c r="H13" s="25" t="s">
        <v>19</v>
      </c>
      <c r="I13" s="84">
        <v>41</v>
      </c>
      <c r="J13" s="85">
        <f t="shared" si="1"/>
        <v>2050</v>
      </c>
      <c r="K13" s="16">
        <f>J13/_xlfn.XLOOKUP(H13,Validation!$F$3:$F$12,Validation!$G$3:$G$12,0)</f>
        <v>3131.6834708218762</v>
      </c>
      <c r="L13" s="16"/>
      <c r="M13" s="128" t="s">
        <v>137</v>
      </c>
    </row>
    <row r="14" spans="2:13" ht="39.5" x14ac:dyDescent="0.35">
      <c r="B14" s="39" t="s">
        <v>84</v>
      </c>
      <c r="C14" s="58" t="s">
        <v>69</v>
      </c>
      <c r="D14" s="58" t="s">
        <v>27</v>
      </c>
      <c r="E14" s="28" t="s">
        <v>24</v>
      </c>
      <c r="F14">
        <v>10</v>
      </c>
      <c r="G14" s="21">
        <v>4</v>
      </c>
      <c r="H14" s="25" t="s">
        <v>19</v>
      </c>
      <c r="I14" s="84">
        <v>13</v>
      </c>
      <c r="J14" s="85">
        <f t="shared" si="1"/>
        <v>520</v>
      </c>
      <c r="K14" s="16">
        <f>J14/_xlfn.XLOOKUP(H14,Validation!$F$3:$F$12,Validation!$G$3:$G$12,0)</f>
        <v>794.37824625725636</v>
      </c>
      <c r="L14" s="16"/>
      <c r="M14" s="128" t="s">
        <v>138</v>
      </c>
    </row>
    <row r="15" spans="2:13" ht="26.5" x14ac:dyDescent="0.35">
      <c r="B15" s="39" t="s">
        <v>85</v>
      </c>
      <c r="C15" s="58" t="s">
        <v>86</v>
      </c>
      <c r="D15" s="58" t="s">
        <v>27</v>
      </c>
      <c r="E15" s="28" t="s">
        <v>24</v>
      </c>
      <c r="F15">
        <v>15</v>
      </c>
      <c r="G15" s="21">
        <v>2</v>
      </c>
      <c r="H15" s="25" t="s">
        <v>5</v>
      </c>
      <c r="I15" s="84">
        <v>50</v>
      </c>
      <c r="J15" s="85">
        <f t="shared" si="1"/>
        <v>1500</v>
      </c>
      <c r="K15" s="16">
        <f>J15/_xlfn.XLOOKUP(H15,Validation!$F$3:$F$12,Validation!$G$3:$G$12,0)</f>
        <v>1500</v>
      </c>
      <c r="L15" s="16"/>
      <c r="M15" s="128" t="s">
        <v>139</v>
      </c>
    </row>
    <row r="16" spans="2:13" ht="39.5" x14ac:dyDescent="0.35">
      <c r="B16" s="39" t="s">
        <v>87</v>
      </c>
      <c r="C16" s="58" t="s">
        <v>28</v>
      </c>
      <c r="D16" s="58" t="s">
        <v>20</v>
      </c>
      <c r="E16" s="28" t="s">
        <v>24</v>
      </c>
      <c r="F16">
        <f>F14</f>
        <v>10</v>
      </c>
      <c r="G16" s="21">
        <v>1</v>
      </c>
      <c r="H16" s="25" t="s">
        <v>5</v>
      </c>
      <c r="I16" s="84">
        <v>200</v>
      </c>
      <c r="J16" s="85">
        <f t="shared" si="1"/>
        <v>2000</v>
      </c>
      <c r="K16" s="16">
        <f>J16/_xlfn.XLOOKUP(H16,Validation!$F$3:$F$12,Validation!$G$3:$G$12,0)</f>
        <v>2000</v>
      </c>
      <c r="L16" s="16"/>
      <c r="M16" s="128" t="s">
        <v>140</v>
      </c>
    </row>
    <row r="17" spans="2:13" ht="14.5" x14ac:dyDescent="0.35">
      <c r="B17" s="39"/>
      <c r="C17" s="61"/>
      <c r="D17" s="58"/>
      <c r="E17" s="28"/>
      <c r="G17" s="21"/>
      <c r="H17" s="25"/>
      <c r="I17" s="84"/>
      <c r="J17" s="85"/>
      <c r="K17" s="16"/>
      <c r="L17" s="16"/>
      <c r="M17" s="18"/>
    </row>
    <row r="18" spans="2:13" ht="14.5" x14ac:dyDescent="0.35">
      <c r="B18" s="70" t="s">
        <v>45</v>
      </c>
      <c r="C18" s="62" t="s">
        <v>61</v>
      </c>
      <c r="D18" s="63"/>
      <c r="E18" s="64"/>
      <c r="F18" s="65"/>
      <c r="G18" s="66"/>
      <c r="H18" s="67"/>
      <c r="I18" s="82"/>
      <c r="J18" s="83"/>
      <c r="K18" s="68"/>
      <c r="L18" s="69">
        <f>IFERROR(SUMIFS(K:K, B:B, B18 &amp; "*"), "")</f>
        <v>6313.5741844966678</v>
      </c>
      <c r="M18" s="18"/>
    </row>
    <row r="19" spans="2:13" ht="52.5" x14ac:dyDescent="0.35">
      <c r="B19" s="39" t="s">
        <v>88</v>
      </c>
      <c r="C19" s="98" t="s">
        <v>158</v>
      </c>
      <c r="D19" s="58" t="s">
        <v>30</v>
      </c>
      <c r="E19" s="28" t="s">
        <v>24</v>
      </c>
      <c r="F19">
        <v>60</v>
      </c>
      <c r="G19" s="21">
        <v>2</v>
      </c>
      <c r="H19" s="25" t="s">
        <v>54</v>
      </c>
      <c r="I19" s="84">
        <v>900000</v>
      </c>
      <c r="J19" s="85">
        <f t="shared" ref="J19:J28" si="2">F19*G19*I19</f>
        <v>108000000</v>
      </c>
      <c r="K19" s="16">
        <f>J19/_xlfn.XLOOKUP(H19,Validation!$F$3:$F$12,Validation!$G$3:$G$12,0)</f>
        <v>6313.5741844966678</v>
      </c>
      <c r="L19" s="16"/>
      <c r="M19" s="128" t="s">
        <v>141</v>
      </c>
    </row>
    <row r="20" spans="2:13" ht="39.5" x14ac:dyDescent="0.35">
      <c r="B20" s="39" t="s">
        <v>89</v>
      </c>
      <c r="C20" s="98" t="s">
        <v>50</v>
      </c>
      <c r="D20" s="58"/>
      <c r="E20" s="28"/>
      <c r="G20" s="21"/>
      <c r="H20" s="25"/>
      <c r="I20" s="84"/>
      <c r="J20" s="85"/>
      <c r="K20" s="16">
        <f>SUM(K21:K26)</f>
        <v>0</v>
      </c>
      <c r="L20" s="16"/>
      <c r="M20" s="128" t="s">
        <v>142</v>
      </c>
    </row>
    <row r="21" spans="2:13" ht="143.5" x14ac:dyDescent="0.35">
      <c r="B21" s="39"/>
      <c r="C21" s="99" t="s">
        <v>156</v>
      </c>
      <c r="D21" s="58" t="s">
        <v>30</v>
      </c>
      <c r="E21" s="28" t="s">
        <v>31</v>
      </c>
      <c r="F21">
        <v>1</v>
      </c>
      <c r="G21" s="21">
        <v>2</v>
      </c>
      <c r="H21" s="25" t="s">
        <v>54</v>
      </c>
      <c r="I21" s="84"/>
      <c r="J21" s="85">
        <f>F21*G21*I21</f>
        <v>0</v>
      </c>
      <c r="K21" s="16">
        <f>J21/_xlfn.XLOOKUP(H21,Validation!$F$3:$F$12,Validation!$G$3:$G$12,0)</f>
        <v>0</v>
      </c>
      <c r="L21" s="16"/>
      <c r="M21" s="128" t="s">
        <v>143</v>
      </c>
    </row>
    <row r="22" spans="2:13" ht="14.5" x14ac:dyDescent="0.35">
      <c r="B22" s="39"/>
      <c r="C22" s="99" t="s">
        <v>75</v>
      </c>
      <c r="D22" s="58" t="s">
        <v>30</v>
      </c>
      <c r="E22" s="28" t="s">
        <v>31</v>
      </c>
      <c r="F22">
        <v>1</v>
      </c>
      <c r="G22" s="21">
        <v>1</v>
      </c>
      <c r="H22" s="25" t="s">
        <v>5</v>
      </c>
      <c r="I22" s="84"/>
      <c r="J22" s="85">
        <f t="shared" si="2"/>
        <v>0</v>
      </c>
      <c r="K22" s="16">
        <f>J22/_xlfn.XLOOKUP(H22,Validation!$F$3:$F$12,Validation!$G$3:$G$12,0)</f>
        <v>0</v>
      </c>
      <c r="L22" s="16"/>
      <c r="M22" s="18"/>
    </row>
    <row r="23" spans="2:13" ht="14.5" x14ac:dyDescent="0.35">
      <c r="B23" s="39"/>
      <c r="C23" s="99" t="s">
        <v>76</v>
      </c>
      <c r="D23" s="58" t="s">
        <v>30</v>
      </c>
      <c r="E23" s="28" t="s">
        <v>31</v>
      </c>
      <c r="F23">
        <v>1</v>
      </c>
      <c r="G23" s="21">
        <v>2</v>
      </c>
      <c r="H23" s="25" t="s">
        <v>54</v>
      </c>
      <c r="I23" s="36"/>
      <c r="J23" s="85">
        <f t="shared" si="2"/>
        <v>0</v>
      </c>
      <c r="K23" s="16">
        <f>J23/_xlfn.XLOOKUP(H23,Validation!$F$3:$F$12,Validation!$G$3:$G$12,0)</f>
        <v>0</v>
      </c>
      <c r="L23" s="16"/>
      <c r="M23" s="18"/>
    </row>
    <row r="24" spans="2:13" ht="14.5" x14ac:dyDescent="0.35">
      <c r="B24" s="39"/>
      <c r="C24" s="99" t="s">
        <v>77</v>
      </c>
      <c r="D24" s="58" t="s">
        <v>30</v>
      </c>
      <c r="E24" s="28" t="s">
        <v>31</v>
      </c>
      <c r="F24">
        <v>1</v>
      </c>
      <c r="G24" s="21">
        <v>1</v>
      </c>
      <c r="H24" s="25" t="s">
        <v>54</v>
      </c>
      <c r="I24" s="36"/>
      <c r="J24" s="85">
        <f t="shared" si="2"/>
        <v>0</v>
      </c>
      <c r="K24" s="16">
        <f>J24/_xlfn.XLOOKUP(H24,Validation!$F$3:$F$12,Validation!$G$3:$G$12,0)</f>
        <v>0</v>
      </c>
      <c r="L24" s="16"/>
      <c r="M24" s="18"/>
    </row>
    <row r="25" spans="2:13" ht="52.5" x14ac:dyDescent="0.35">
      <c r="B25" s="39"/>
      <c r="C25" s="99" t="s">
        <v>78</v>
      </c>
      <c r="D25" s="58" t="s">
        <v>30</v>
      </c>
      <c r="E25" s="28" t="s">
        <v>31</v>
      </c>
      <c r="F25">
        <v>1</v>
      </c>
      <c r="G25" s="21">
        <v>2</v>
      </c>
      <c r="H25" s="25" t="s">
        <v>54</v>
      </c>
      <c r="I25" s="36"/>
      <c r="J25" s="85">
        <f t="shared" si="2"/>
        <v>0</v>
      </c>
      <c r="K25" s="16">
        <f>J25/_xlfn.XLOOKUP(H25,Validation!$F$3:$F$12,Validation!$G$3:$G$12,0)</f>
        <v>0</v>
      </c>
      <c r="L25" s="16"/>
      <c r="M25" s="128" t="s">
        <v>144</v>
      </c>
    </row>
    <row r="26" spans="2:13" ht="26.5" x14ac:dyDescent="0.35">
      <c r="B26" s="39"/>
      <c r="C26" s="99" t="s">
        <v>79</v>
      </c>
      <c r="D26" s="58" t="s">
        <v>30</v>
      </c>
      <c r="E26" s="28" t="s">
        <v>80</v>
      </c>
      <c r="F26">
        <v>60</v>
      </c>
      <c r="G26" s="21">
        <v>1</v>
      </c>
      <c r="H26" s="25" t="s">
        <v>54</v>
      </c>
      <c r="I26" s="36"/>
      <c r="J26" s="85">
        <f t="shared" si="2"/>
        <v>0</v>
      </c>
      <c r="K26" s="16">
        <f>J26/_xlfn.XLOOKUP(H26,Validation!$F$3:$F$12,Validation!$G$3:$G$12,0)</f>
        <v>0</v>
      </c>
      <c r="L26" s="16"/>
      <c r="M26" s="128" t="s">
        <v>145</v>
      </c>
    </row>
    <row r="27" spans="2:13" ht="14.5" x14ac:dyDescent="0.35">
      <c r="B27" s="70" t="s">
        <v>46</v>
      </c>
      <c r="C27" s="62" t="s">
        <v>51</v>
      </c>
      <c r="D27" s="63" t="s">
        <v>30</v>
      </c>
      <c r="E27" s="64" t="s">
        <v>31</v>
      </c>
      <c r="F27" s="65">
        <v>1</v>
      </c>
      <c r="G27" s="66">
        <v>1</v>
      </c>
      <c r="H27" s="67"/>
      <c r="I27" s="82"/>
      <c r="J27" s="83">
        <f t="shared" si="2"/>
        <v>0</v>
      </c>
      <c r="K27" s="68">
        <f>3%*(L11+L18)</f>
        <v>529.05433827550496</v>
      </c>
      <c r="L27" s="69">
        <f>IFERROR(SUMIFS(K:K, B:B, B27 &amp; "*"), "")</f>
        <v>529.05433827550496</v>
      </c>
      <c r="M27" s="18"/>
    </row>
    <row r="28" spans="2:13" ht="14.5" x14ac:dyDescent="0.35">
      <c r="B28" s="70" t="s">
        <v>47</v>
      </c>
      <c r="C28" s="62" t="s">
        <v>32</v>
      </c>
      <c r="D28" s="63" t="s">
        <v>33</v>
      </c>
      <c r="E28" s="64" t="s">
        <v>31</v>
      </c>
      <c r="F28" s="65"/>
      <c r="G28" s="66"/>
      <c r="H28" s="67"/>
      <c r="I28" s="82"/>
      <c r="J28" s="83">
        <f t="shared" si="2"/>
        <v>0</v>
      </c>
      <c r="K28" s="68"/>
      <c r="L28" s="69">
        <f>IFERROR(SUMIFS(K:K, B:B, B28 &amp; "*"), "")</f>
        <v>0</v>
      </c>
      <c r="M28" s="18"/>
    </row>
    <row r="29" spans="2:13" ht="15" thickBot="1" x14ac:dyDescent="0.4">
      <c r="B29" s="59"/>
      <c r="C29" s="60"/>
      <c r="D29" s="60"/>
      <c r="E29" s="31"/>
      <c r="F29" s="15"/>
      <c r="G29" s="22"/>
      <c r="H29" s="26"/>
      <c r="I29" s="88"/>
      <c r="J29" s="89"/>
      <c r="K29" s="17"/>
      <c r="L29" s="17"/>
      <c r="M29" s="19"/>
    </row>
    <row r="30" spans="2:13" ht="14.5" x14ac:dyDescent="0.35"/>
    <row r="31" spans="2:13" ht="14.5" x14ac:dyDescent="0.35"/>
    <row r="34" spans="3:3" ht="12" customHeight="1" x14ac:dyDescent="0.35">
      <c r="C34" s="76"/>
    </row>
  </sheetData>
  <mergeCells count="10">
    <mergeCell ref="M5:M6"/>
    <mergeCell ref="B5:B6"/>
    <mergeCell ref="C5:C6"/>
    <mergeCell ref="D5:D6"/>
    <mergeCell ref="E5:E6"/>
    <mergeCell ref="F5:F6"/>
    <mergeCell ref="G5:G6"/>
    <mergeCell ref="I5:I6"/>
    <mergeCell ref="H5:H6"/>
    <mergeCell ref="J5:J6"/>
  </mergeCells>
  <phoneticPr fontId="3" type="noConversion"/>
  <dataValidations count="3">
    <dataValidation operator="greaterThan" allowBlank="1" showInputMessage="1" showErrorMessage="1" error="Input Number" sqref="H21:H26 G22:G1048576 G1:G20" xr:uid="{C4A30FAE-5DBD-4574-9468-331C7D20FBF2}"/>
    <dataValidation type="list" operator="greaterThan" allowBlank="1" showInputMessage="1" showErrorMessage="1" error="Input Number" sqref="H27:H1048576 H1:H20" xr:uid="{64821778-FF13-4AF0-B29B-EFB55E864A22}">
      <formula1>"VND, USD, AUD"</formula1>
    </dataValidation>
    <dataValidation type="whole" operator="greaterThan" allowBlank="1" showInputMessage="1" showErrorMessage="1" error="Input Number" sqref="F1:F1048576" xr:uid="{4780706B-4597-4581-B6FD-EEAEF7B95638}">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04DAFF05-AF54-4F5E-94B8-E76DB25CA645}">
          <x14:formula1>
            <xm:f>Validation!$B$3:$B$20</xm:f>
          </x14:formula1>
          <xm:sqref>D1:D1048576</xm:sqref>
        </x14:dataValidation>
        <x14:dataValidation type="list" allowBlank="1" showInputMessage="1" showErrorMessage="1" error="See Drop Down Menu" xr:uid="{5C7DA349-A7E2-4D51-A367-7A32CE184BBD}">
          <x14:formula1>
            <xm:f>Validation!$D$3:$D$17</xm:f>
          </x14:formula1>
          <xm:sqref>E1:E1048576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A2148-E94F-41D1-BF91-DD5883D63D88}">
  <dimension ref="B1:M37"/>
  <sheetViews>
    <sheetView zoomScale="115" zoomScaleNormal="115" workbookViewId="0">
      <selection activeCell="C17" sqref="C17"/>
    </sheetView>
  </sheetViews>
  <sheetFormatPr defaultRowHeight="14.5" x14ac:dyDescent="0.35"/>
  <cols>
    <col min="1" max="1" width="1.1796875" customWidth="1"/>
    <col min="2" max="2" width="15.7265625" style="1" customWidth="1"/>
    <col min="3" max="3" width="57.81640625" customWidth="1"/>
    <col min="4" max="4" width="25.54296875" customWidth="1"/>
    <col min="5" max="5" width="7.26953125" customWidth="1"/>
    <col min="6" max="7" width="10.81640625" customWidth="1"/>
    <col min="8" max="8" width="6" style="8" customWidth="1"/>
    <col min="9" max="10" width="17.81640625" style="79" customWidth="1"/>
    <col min="11" max="12" width="16.26953125" style="8" customWidth="1"/>
    <col min="13" max="13" width="50.453125" bestFit="1" customWidth="1"/>
  </cols>
  <sheetData>
    <row r="1" spans="2:13" s="12" customFormat="1" ht="37" customHeight="1" x14ac:dyDescent="0.35">
      <c r="B1" s="130" t="s">
        <v>0</v>
      </c>
      <c r="C1" s="11" t="str">
        <f>'Activities Budget-Final'!C1</f>
        <v>Advancing digital and green transition for agriculture, manufacturing and processing MSMEs</v>
      </c>
      <c r="H1" s="134"/>
      <c r="I1" s="135"/>
      <c r="J1" s="135"/>
      <c r="K1" s="134"/>
      <c r="L1" s="134"/>
    </row>
    <row r="2" spans="2:13" s="12" customFormat="1" ht="37" customHeight="1" x14ac:dyDescent="0.35">
      <c r="B2" s="130" t="s">
        <v>35</v>
      </c>
      <c r="C2" s="11" t="str">
        <f>C7</f>
        <v>Activity 2: Six 1-Day Coaching Session for 3 sectoral groups</v>
      </c>
      <c r="H2" s="134"/>
      <c r="I2" s="135"/>
      <c r="J2" s="135"/>
      <c r="K2" s="134"/>
      <c r="L2" s="134"/>
    </row>
    <row r="3" spans="2:13" ht="12" customHeight="1" x14ac:dyDescent="0.35">
      <c r="B3" s="37"/>
      <c r="C3" s="10"/>
    </row>
    <row r="4" spans="2:13" ht="12" customHeight="1" thickBot="1" x14ac:dyDescent="0.4">
      <c r="B4" s="37"/>
      <c r="C4" s="10"/>
    </row>
    <row r="5" spans="2:13" s="3" customFormat="1" ht="12" customHeight="1" x14ac:dyDescent="0.35">
      <c r="B5" s="156" t="s">
        <v>6</v>
      </c>
      <c r="C5" s="158" t="s">
        <v>1</v>
      </c>
      <c r="D5" s="158" t="s">
        <v>7</v>
      </c>
      <c r="E5" s="140" t="s">
        <v>8</v>
      </c>
      <c r="F5" s="161" t="s">
        <v>9</v>
      </c>
      <c r="G5" s="141" t="s">
        <v>62</v>
      </c>
      <c r="H5" s="152" t="s">
        <v>10</v>
      </c>
      <c r="I5" s="136" t="s">
        <v>11</v>
      </c>
      <c r="J5" s="138" t="s">
        <v>2</v>
      </c>
      <c r="K5" s="32" t="s">
        <v>2</v>
      </c>
      <c r="L5" s="32" t="s">
        <v>12</v>
      </c>
      <c r="M5" s="154" t="s">
        <v>4</v>
      </c>
    </row>
    <row r="6" spans="2:13" s="3" customFormat="1" ht="12" customHeight="1" thickBot="1" x14ac:dyDescent="0.4">
      <c r="B6" s="157"/>
      <c r="C6" s="159"/>
      <c r="D6" s="159"/>
      <c r="E6" s="160"/>
      <c r="F6" s="162"/>
      <c r="G6" s="163"/>
      <c r="H6" s="165"/>
      <c r="I6" s="164"/>
      <c r="J6" s="166"/>
      <c r="K6" s="35" t="s">
        <v>5</v>
      </c>
      <c r="L6" s="35" t="s">
        <v>13</v>
      </c>
      <c r="M6" s="155"/>
    </row>
    <row r="7" spans="2:13" s="12" customFormat="1" x14ac:dyDescent="0.35">
      <c r="B7" s="38">
        <v>2</v>
      </c>
      <c r="C7" s="78" t="s">
        <v>151</v>
      </c>
      <c r="D7" s="57"/>
      <c r="E7" s="29"/>
      <c r="F7" s="20"/>
      <c r="G7" s="30"/>
      <c r="H7" s="24"/>
      <c r="I7" s="80"/>
      <c r="J7" s="81"/>
      <c r="K7" s="27"/>
      <c r="L7" s="27">
        <f>SUM(L8:L28)</f>
        <v>14405.086933074763</v>
      </c>
      <c r="M7" s="23"/>
    </row>
    <row r="8" spans="2:13" ht="12" customHeight="1" x14ac:dyDescent="0.35">
      <c r="B8" s="70">
        <v>2.1</v>
      </c>
      <c r="C8" s="62" t="s">
        <v>16</v>
      </c>
      <c r="D8" s="63"/>
      <c r="E8" s="64"/>
      <c r="F8" s="65"/>
      <c r="G8" s="66"/>
      <c r="H8" s="67"/>
      <c r="I8" s="82"/>
      <c r="J8" s="83"/>
      <c r="K8" s="68"/>
      <c r="L8" s="69">
        <f>IFERROR(SUMIFS(K:K, B:B, B8 &amp; "*"), "")</f>
        <v>0</v>
      </c>
      <c r="M8" s="18"/>
    </row>
    <row r="9" spans="2:13" ht="12" customHeight="1" x14ac:dyDescent="0.35">
      <c r="B9" s="39" t="s">
        <v>90</v>
      </c>
      <c r="C9" s="58" t="s">
        <v>154</v>
      </c>
      <c r="D9" s="58" t="s">
        <v>17</v>
      </c>
      <c r="E9" s="28" t="s">
        <v>18</v>
      </c>
      <c r="G9" s="21"/>
      <c r="H9" s="25" t="s">
        <v>5</v>
      </c>
      <c r="I9" s="84"/>
      <c r="J9" s="85">
        <f t="shared" ref="J9" si="0">F9*G9*I9</f>
        <v>0</v>
      </c>
      <c r="K9" s="16">
        <f>J9/_xlfn.XLOOKUP(H9,Validation!$F$3:$F$12,Validation!$G$3:$G$12,0)</f>
        <v>0</v>
      </c>
      <c r="L9" s="16"/>
      <c r="M9" s="18"/>
    </row>
    <row r="10" spans="2:13" ht="12" customHeight="1" x14ac:dyDescent="0.35">
      <c r="B10" s="39"/>
      <c r="C10" s="58"/>
      <c r="D10" s="58"/>
      <c r="E10" s="28"/>
      <c r="G10" s="21"/>
      <c r="H10" s="25"/>
      <c r="I10" s="84"/>
      <c r="J10" s="85"/>
      <c r="K10" s="16"/>
      <c r="L10" s="16"/>
      <c r="M10" s="18"/>
    </row>
    <row r="11" spans="2:13" x14ac:dyDescent="0.35">
      <c r="B11" s="70">
        <v>2.2000000000000002</v>
      </c>
      <c r="C11" s="62" t="s">
        <v>157</v>
      </c>
      <c r="D11" s="62"/>
      <c r="E11" s="71"/>
      <c r="F11" s="72"/>
      <c r="G11" s="73"/>
      <c r="H11" s="74"/>
      <c r="I11" s="86"/>
      <c r="J11" s="87"/>
      <c r="K11" s="69"/>
      <c r="L11" s="69">
        <f>IFERROR(SUMIFS(K:K, B:B, B11 &amp; "*"), "")</f>
        <v>12231.750687442713</v>
      </c>
      <c r="M11" s="104"/>
    </row>
    <row r="12" spans="2:13" ht="52.5" x14ac:dyDescent="0.35">
      <c r="B12" s="39" t="s">
        <v>91</v>
      </c>
      <c r="C12" s="58" t="s">
        <v>22</v>
      </c>
      <c r="D12" s="58" t="s">
        <v>23</v>
      </c>
      <c r="E12" s="28" t="s">
        <v>24</v>
      </c>
      <c r="F12">
        <v>9</v>
      </c>
      <c r="G12" s="21">
        <v>12</v>
      </c>
      <c r="H12" s="25" t="s">
        <v>19</v>
      </c>
      <c r="I12" s="84">
        <v>34</v>
      </c>
      <c r="J12" s="85">
        <f t="shared" ref="J12:J14" si="1">F12*G12*I12</f>
        <v>3672</v>
      </c>
      <c r="K12" s="16">
        <f>J12/_xlfn.XLOOKUP(H12,Validation!$F$3:$F$12,Validation!$G$3:$G$12,0)</f>
        <v>5609.5325389550871</v>
      </c>
      <c r="L12" s="16"/>
      <c r="M12" s="128" t="s">
        <v>136</v>
      </c>
    </row>
    <row r="13" spans="2:13" ht="65.5" x14ac:dyDescent="0.35">
      <c r="B13" s="39" t="s">
        <v>92</v>
      </c>
      <c r="C13" s="58" t="s">
        <v>93</v>
      </c>
      <c r="D13" s="58" t="s">
        <v>26</v>
      </c>
      <c r="E13" s="28" t="s">
        <v>24</v>
      </c>
      <c r="F13">
        <v>9</v>
      </c>
      <c r="G13" s="21">
        <v>6</v>
      </c>
      <c r="H13" s="25" t="s">
        <v>19</v>
      </c>
      <c r="I13" s="84">
        <v>41</v>
      </c>
      <c r="J13" s="85">
        <f t="shared" si="1"/>
        <v>2214</v>
      </c>
      <c r="K13" s="16">
        <f>J13/_xlfn.XLOOKUP(H13,Validation!$F$3:$F$12,Validation!$G$3:$G$12,0)</f>
        <v>3382.2181484876264</v>
      </c>
      <c r="L13" s="16"/>
      <c r="M13" s="128" t="s">
        <v>137</v>
      </c>
    </row>
    <row r="14" spans="2:13" ht="26.5" x14ac:dyDescent="0.35">
      <c r="B14" s="39" t="s">
        <v>94</v>
      </c>
      <c r="C14" s="58" t="s">
        <v>86</v>
      </c>
      <c r="D14" s="58" t="s">
        <v>27</v>
      </c>
      <c r="E14" s="28" t="s">
        <v>24</v>
      </c>
      <c r="F14">
        <v>9</v>
      </c>
      <c r="G14" s="21">
        <v>12</v>
      </c>
      <c r="H14" s="25" t="s">
        <v>5</v>
      </c>
      <c r="I14" s="84">
        <v>30</v>
      </c>
      <c r="J14" s="85">
        <f t="shared" si="1"/>
        <v>3240</v>
      </c>
      <c r="K14" s="16">
        <f>J14/_xlfn.XLOOKUP(H14,Validation!$F$3:$F$12,Validation!$G$3:$G$12,0)</f>
        <v>3240</v>
      </c>
      <c r="L14" s="16"/>
      <c r="M14" s="128" t="s">
        <v>139</v>
      </c>
    </row>
    <row r="15" spans="2:13" x14ac:dyDescent="0.35">
      <c r="B15" s="39"/>
      <c r="C15" s="61"/>
      <c r="D15" s="58"/>
      <c r="E15" s="28"/>
      <c r="G15" s="21"/>
      <c r="H15" s="25"/>
      <c r="I15" s="84"/>
      <c r="J15" s="85"/>
      <c r="K15" s="16"/>
      <c r="L15" s="16"/>
      <c r="M15" s="18"/>
    </row>
    <row r="16" spans="2:13" x14ac:dyDescent="0.35">
      <c r="B16" s="70">
        <v>2.2999999999999998</v>
      </c>
      <c r="C16" s="62" t="s">
        <v>61</v>
      </c>
      <c r="D16" s="63"/>
      <c r="E16" s="64"/>
      <c r="F16" s="65"/>
      <c r="G16" s="66"/>
      <c r="H16" s="67"/>
      <c r="I16" s="82"/>
      <c r="J16" s="83"/>
      <c r="K16" s="68"/>
      <c r="L16" s="69">
        <f>IFERROR(SUMIFS(K:K, B:B, B16 &amp; "*"), "")</f>
        <v>1753.77060680463</v>
      </c>
      <c r="M16" s="18"/>
    </row>
    <row r="17" spans="2:13" ht="39.5" x14ac:dyDescent="0.35">
      <c r="B17" s="39" t="s">
        <v>95</v>
      </c>
      <c r="C17" s="98" t="s">
        <v>158</v>
      </c>
      <c r="D17" s="58" t="s">
        <v>30</v>
      </c>
      <c r="E17" s="28" t="s">
        <v>24</v>
      </c>
      <c r="F17">
        <v>10</v>
      </c>
      <c r="G17" s="21">
        <v>6</v>
      </c>
      <c r="H17" s="125" t="s">
        <v>54</v>
      </c>
      <c r="I17" s="126">
        <v>500000</v>
      </c>
      <c r="J17" s="85">
        <f t="shared" ref="J17:J27" si="2">F17*G17*I17</f>
        <v>30000000</v>
      </c>
      <c r="K17" s="16">
        <f>J17/_xlfn.XLOOKUP(H17,Validation!$F$3:$F$12,Validation!$G$3:$G$12,0)</f>
        <v>1753.77060680463</v>
      </c>
      <c r="L17" s="16"/>
      <c r="M17" s="128" t="s">
        <v>146</v>
      </c>
    </row>
    <row r="18" spans="2:13" ht="39.5" x14ac:dyDescent="0.35">
      <c r="B18" s="39" t="s">
        <v>96</v>
      </c>
      <c r="C18" s="98" t="s">
        <v>50</v>
      </c>
      <c r="D18" s="58"/>
      <c r="E18" s="28"/>
      <c r="G18" s="21"/>
      <c r="H18" s="125"/>
      <c r="I18" s="126"/>
      <c r="J18" s="85"/>
      <c r="K18" s="16">
        <f>SUM(K19:K21)</f>
        <v>0</v>
      </c>
      <c r="L18" s="16"/>
      <c r="M18" s="128" t="s">
        <v>142</v>
      </c>
    </row>
    <row r="19" spans="2:13" ht="78.5" x14ac:dyDescent="0.35">
      <c r="B19" s="39"/>
      <c r="C19" s="99" t="s">
        <v>155</v>
      </c>
      <c r="D19" s="58" t="s">
        <v>30</v>
      </c>
      <c r="E19" s="28" t="s">
        <v>31</v>
      </c>
      <c r="F19">
        <v>1</v>
      </c>
      <c r="G19" s="21">
        <v>6</v>
      </c>
      <c r="H19" s="125" t="s">
        <v>54</v>
      </c>
      <c r="I19" s="126"/>
      <c r="J19" s="85">
        <f>F19*G19*I19</f>
        <v>0</v>
      </c>
      <c r="K19" s="16">
        <f>J19/_xlfn.XLOOKUP(H19,Validation!$F$3:$F$12,Validation!$G$3:$G$12,0)</f>
        <v>0</v>
      </c>
      <c r="L19" s="16"/>
      <c r="M19" s="128" t="s">
        <v>147</v>
      </c>
    </row>
    <row r="20" spans="2:13" x14ac:dyDescent="0.35">
      <c r="B20" s="39"/>
      <c r="C20" s="99" t="s">
        <v>75</v>
      </c>
      <c r="D20" s="58" t="s">
        <v>30</v>
      </c>
      <c r="E20" s="28" t="s">
        <v>31</v>
      </c>
      <c r="F20">
        <v>1</v>
      </c>
      <c r="G20" s="21">
        <v>6</v>
      </c>
      <c r="H20" s="125" t="s">
        <v>5</v>
      </c>
      <c r="I20" s="126"/>
      <c r="J20" s="85">
        <f t="shared" si="2"/>
        <v>0</v>
      </c>
      <c r="K20" s="16">
        <f>J20/_xlfn.XLOOKUP(H20,Validation!$F$3:$F$12,Validation!$G$3:$G$12,0)</f>
        <v>0</v>
      </c>
      <c r="L20" s="16"/>
      <c r="M20" s="18"/>
    </row>
    <row r="21" spans="2:13" x14ac:dyDescent="0.35">
      <c r="B21" s="39"/>
      <c r="C21" s="99"/>
      <c r="D21" s="58"/>
      <c r="E21" s="28"/>
      <c r="G21" s="21"/>
      <c r="H21" s="125"/>
      <c r="I21" s="127"/>
      <c r="J21" s="85"/>
      <c r="K21" s="16"/>
      <c r="L21" s="16"/>
      <c r="M21" s="18"/>
    </row>
    <row r="22" spans="2:13" x14ac:dyDescent="0.35">
      <c r="B22" s="70">
        <v>2.4</v>
      </c>
      <c r="C22" s="62" t="s">
        <v>97</v>
      </c>
      <c r="D22" s="63"/>
      <c r="E22" s="64"/>
      <c r="F22" s="65"/>
      <c r="G22" s="66"/>
      <c r="H22" s="67"/>
      <c r="I22" s="82"/>
      <c r="J22" s="83"/>
      <c r="K22" s="68"/>
      <c r="L22" s="69">
        <f>IFERROR(SUMIFS(K:K, B:B, B22 &amp; "*"), "")</f>
        <v>0</v>
      </c>
      <c r="M22" s="18"/>
    </row>
    <row r="23" spans="2:13" x14ac:dyDescent="0.35">
      <c r="B23" s="39" t="s">
        <v>98</v>
      </c>
      <c r="C23" s="98" t="s">
        <v>99</v>
      </c>
      <c r="D23" s="58" t="s">
        <v>30</v>
      </c>
      <c r="E23" s="28" t="s">
        <v>8</v>
      </c>
      <c r="F23">
        <v>3</v>
      </c>
      <c r="G23" s="21">
        <v>1</v>
      </c>
      <c r="H23" s="25" t="s">
        <v>5</v>
      </c>
      <c r="I23" s="84"/>
      <c r="J23" s="85">
        <f t="shared" ref="J23:J24" si="3">F23*G23*I23</f>
        <v>0</v>
      </c>
      <c r="K23" s="16">
        <f>J23/_xlfn.XLOOKUP(H23,Validation!$F$3:$F$12,Validation!$G$3:$G$12,0)</f>
        <v>0</v>
      </c>
      <c r="L23" s="16"/>
      <c r="M23" s="129" t="s">
        <v>100</v>
      </c>
    </row>
    <row r="24" spans="2:13" x14ac:dyDescent="0.35">
      <c r="B24" s="39" t="s">
        <v>101</v>
      </c>
      <c r="C24" s="98" t="s">
        <v>102</v>
      </c>
      <c r="D24" s="58" t="s">
        <v>30</v>
      </c>
      <c r="E24" s="28" t="s">
        <v>31</v>
      </c>
      <c r="F24">
        <v>3</v>
      </c>
      <c r="G24" s="21">
        <v>1</v>
      </c>
      <c r="H24" s="25" t="s">
        <v>5</v>
      </c>
      <c r="I24" s="84"/>
      <c r="J24" s="85">
        <f t="shared" si="3"/>
        <v>0</v>
      </c>
      <c r="K24" s="16">
        <f>J24/_xlfn.XLOOKUP(H24,Validation!$F$3:$F$12,Validation!$G$3:$G$12,0)</f>
        <v>0</v>
      </c>
      <c r="L24" s="16"/>
      <c r="M24" s="129" t="s">
        <v>103</v>
      </c>
    </row>
    <row r="25" spans="2:13" x14ac:dyDescent="0.35">
      <c r="B25" s="39"/>
      <c r="C25" s="98"/>
      <c r="D25" s="58"/>
      <c r="E25" s="28"/>
      <c r="G25" s="21"/>
      <c r="H25" s="25"/>
      <c r="I25" s="84"/>
      <c r="J25" s="85"/>
      <c r="K25" s="16"/>
      <c r="L25" s="16"/>
      <c r="M25" s="18"/>
    </row>
    <row r="26" spans="2:13" ht="12" customHeight="1" x14ac:dyDescent="0.35">
      <c r="B26" s="70">
        <v>2.5</v>
      </c>
      <c r="C26" s="62" t="s">
        <v>51</v>
      </c>
      <c r="D26" s="63" t="s">
        <v>30</v>
      </c>
      <c r="E26" s="64" t="s">
        <v>31</v>
      </c>
      <c r="F26" s="65">
        <v>1</v>
      </c>
      <c r="G26" s="66">
        <v>1</v>
      </c>
      <c r="H26" s="67"/>
      <c r="I26" s="82"/>
      <c r="J26" s="83">
        <f t="shared" si="2"/>
        <v>0</v>
      </c>
      <c r="K26" s="68">
        <f>3%*(L11+L16+L22)</f>
        <v>419.56563882742029</v>
      </c>
      <c r="L26" s="69">
        <f>K26</f>
        <v>419.56563882742029</v>
      </c>
      <c r="M26" s="18"/>
    </row>
    <row r="27" spans="2:13" ht="12" customHeight="1" x14ac:dyDescent="0.35">
      <c r="B27" s="70">
        <v>2.6</v>
      </c>
      <c r="C27" s="62" t="s">
        <v>32</v>
      </c>
      <c r="D27" s="63" t="s">
        <v>33</v>
      </c>
      <c r="E27" s="64" t="s">
        <v>31</v>
      </c>
      <c r="F27" s="65"/>
      <c r="G27" s="66"/>
      <c r="H27" s="67"/>
      <c r="I27" s="82"/>
      <c r="J27" s="83">
        <f t="shared" si="2"/>
        <v>0</v>
      </c>
      <c r="K27" s="68"/>
      <c r="L27" s="69">
        <f>K27</f>
        <v>0</v>
      </c>
      <c r="M27" s="18"/>
    </row>
    <row r="28" spans="2:13" ht="12" customHeight="1" thickBot="1" x14ac:dyDescent="0.4">
      <c r="B28" s="59"/>
      <c r="C28" s="60"/>
      <c r="D28" s="60"/>
      <c r="E28" s="31"/>
      <c r="F28" s="15"/>
      <c r="G28" s="22"/>
      <c r="H28" s="26"/>
      <c r="I28" s="88"/>
      <c r="J28" s="89"/>
      <c r="K28" s="17"/>
      <c r="L28" s="17"/>
      <c r="M28" s="19"/>
    </row>
    <row r="29" spans="2:13" ht="12" customHeight="1" x14ac:dyDescent="0.35"/>
    <row r="30" spans="2:13" ht="12" customHeight="1" x14ac:dyDescent="0.35"/>
    <row r="31" spans="2:13" ht="12" customHeight="1" x14ac:dyDescent="0.35"/>
    <row r="32" spans="2:13" ht="12" customHeight="1" x14ac:dyDescent="0.35"/>
    <row r="33" spans="3:3" ht="12" customHeight="1" x14ac:dyDescent="0.35">
      <c r="C33" s="76"/>
    </row>
    <row r="34" spans="3:3" ht="12" customHeight="1" x14ac:dyDescent="0.35"/>
    <row r="35" spans="3:3" ht="12" customHeight="1" x14ac:dyDescent="0.35"/>
    <row r="36" spans="3:3" ht="12" customHeight="1" x14ac:dyDescent="0.35"/>
    <row r="37" spans="3:3" ht="12" customHeight="1" x14ac:dyDescent="0.35"/>
  </sheetData>
  <mergeCells count="10">
    <mergeCell ref="H5:H6"/>
    <mergeCell ref="I5:I6"/>
    <mergeCell ref="J5:J6"/>
    <mergeCell ref="M5:M6"/>
    <mergeCell ref="B5:B6"/>
    <mergeCell ref="C5:C6"/>
    <mergeCell ref="D5:D6"/>
    <mergeCell ref="E5:E6"/>
    <mergeCell ref="F5:F6"/>
    <mergeCell ref="G5:G6"/>
  </mergeCells>
  <dataValidations count="2">
    <dataValidation operator="greaterThan" allowBlank="1" showInputMessage="1" showErrorMessage="1" error="Input Number" sqref="H19 G20:H1048576 G1:H18" xr:uid="{E132A2FC-F5AE-4BA7-88E0-30561D8A432E}"/>
    <dataValidation type="whole" operator="greaterThan" allowBlank="1" showInputMessage="1" showErrorMessage="1" error="Input Number" sqref="F1:F1048576" xr:uid="{078262B8-E56E-495E-AFC8-FD24DD95BE7B}">
      <formula1>0</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DA906897-6F96-40A4-B187-CCEB544E4D97}">
          <x14:formula1>
            <xm:f>Validation!$B$3:$B$20</xm:f>
          </x14:formula1>
          <xm:sqref>D1:D1048576</xm:sqref>
        </x14:dataValidation>
        <x14:dataValidation type="list" allowBlank="1" showInputMessage="1" showErrorMessage="1" error="See Drop Down Menu" xr:uid="{BBB9C59C-AF89-4FB3-B81D-AB145510428D}">
          <x14:formula1>
            <xm:f>Validation!$D$3:$D$17</xm:f>
          </x14:formula1>
          <xm:sqref>E1:E1048576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topLeftCell="A18" workbookViewId="0">
      <selection activeCell="C29" sqref="C29"/>
    </sheetView>
  </sheetViews>
  <sheetFormatPr defaultRowHeight="14.5" x14ac:dyDescent="0.35"/>
  <cols>
    <col min="1" max="1" width="28.81640625" customWidth="1"/>
    <col min="2" max="2" width="35.54296875" customWidth="1"/>
    <col min="3" max="3" width="1.453125" customWidth="1"/>
    <col min="4" max="4" width="30.7265625" customWidth="1"/>
    <col min="5" max="5" width="1.54296875" customWidth="1"/>
    <col min="6" max="6" width="10.81640625" customWidth="1"/>
    <col min="7" max="7" width="13.453125" customWidth="1"/>
  </cols>
  <sheetData>
    <row r="2" spans="1:7" ht="28" x14ac:dyDescent="0.35">
      <c r="A2" s="4" t="s">
        <v>105</v>
      </c>
      <c r="B2" s="4" t="s">
        <v>106</v>
      </c>
      <c r="D2" s="4" t="s">
        <v>107</v>
      </c>
      <c r="F2" s="4" t="s">
        <v>108</v>
      </c>
      <c r="G2" s="4" t="s">
        <v>109</v>
      </c>
    </row>
    <row r="3" spans="1:7" x14ac:dyDescent="0.35">
      <c r="A3" s="5" t="s">
        <v>110</v>
      </c>
      <c r="B3" s="6" t="s">
        <v>111</v>
      </c>
      <c r="D3" t="s">
        <v>80</v>
      </c>
      <c r="F3" t="s">
        <v>5</v>
      </c>
      <c r="G3">
        <v>1</v>
      </c>
    </row>
    <row r="4" spans="1:7" x14ac:dyDescent="0.35">
      <c r="A4" s="5" t="s">
        <v>110</v>
      </c>
      <c r="B4" s="6" t="s">
        <v>112</v>
      </c>
      <c r="D4" t="s">
        <v>24</v>
      </c>
      <c r="F4" t="s">
        <v>19</v>
      </c>
      <c r="G4">
        <v>0.65459999999999996</v>
      </c>
    </row>
    <row r="5" spans="1:7" x14ac:dyDescent="0.35">
      <c r="A5" s="5" t="s">
        <v>110</v>
      </c>
      <c r="B5" s="6" t="s">
        <v>113</v>
      </c>
      <c r="D5" t="s">
        <v>114</v>
      </c>
      <c r="F5" t="s">
        <v>115</v>
      </c>
      <c r="G5" s="9">
        <v>14015</v>
      </c>
    </row>
    <row r="6" spans="1:7" x14ac:dyDescent="0.35">
      <c r="A6" s="5" t="s">
        <v>110</v>
      </c>
      <c r="B6" s="6" t="s">
        <v>30</v>
      </c>
      <c r="D6" t="s">
        <v>21</v>
      </c>
      <c r="F6" t="s">
        <v>29</v>
      </c>
      <c r="G6" s="9">
        <v>10612</v>
      </c>
    </row>
    <row r="7" spans="1:7" x14ac:dyDescent="0.35">
      <c r="A7" s="5" t="s">
        <v>110</v>
      </c>
      <c r="B7" s="6" t="s">
        <v>116</v>
      </c>
      <c r="D7" t="s">
        <v>31</v>
      </c>
      <c r="F7" t="s">
        <v>54</v>
      </c>
      <c r="G7" s="9">
        <v>17106</v>
      </c>
    </row>
    <row r="8" spans="1:7" x14ac:dyDescent="0.35">
      <c r="A8" s="5" t="s">
        <v>110</v>
      </c>
      <c r="B8" s="6" t="s">
        <v>17</v>
      </c>
      <c r="D8" t="s">
        <v>117</v>
      </c>
      <c r="F8" t="s">
        <v>118</v>
      </c>
      <c r="G8">
        <v>2.77</v>
      </c>
    </row>
    <row r="9" spans="1:7" x14ac:dyDescent="0.35">
      <c r="A9" s="5" t="s">
        <v>110</v>
      </c>
      <c r="B9" s="6" t="s">
        <v>119</v>
      </c>
      <c r="D9" t="s">
        <v>53</v>
      </c>
      <c r="F9" t="s">
        <v>120</v>
      </c>
      <c r="G9">
        <v>0.83599999999999997</v>
      </c>
    </row>
    <row r="10" spans="1:7" x14ac:dyDescent="0.35">
      <c r="A10" s="5" t="s">
        <v>110</v>
      </c>
      <c r="B10" s="6" t="s">
        <v>121</v>
      </c>
      <c r="D10" t="s">
        <v>8</v>
      </c>
      <c r="F10" t="s">
        <v>122</v>
      </c>
      <c r="G10">
        <v>1.087</v>
      </c>
    </row>
    <row r="11" spans="1:7" x14ac:dyDescent="0.35">
      <c r="A11" s="5" t="s">
        <v>110</v>
      </c>
      <c r="B11" s="6" t="s">
        <v>123</v>
      </c>
      <c r="D11" t="s">
        <v>37</v>
      </c>
      <c r="F11" t="s">
        <v>124</v>
      </c>
      <c r="G11">
        <v>21.26</v>
      </c>
    </row>
    <row r="12" spans="1:7" x14ac:dyDescent="0.35">
      <c r="A12" s="5" t="s">
        <v>110</v>
      </c>
      <c r="B12" s="6" t="s">
        <v>104</v>
      </c>
      <c r="D12" t="s">
        <v>125</v>
      </c>
      <c r="F12" t="s">
        <v>126</v>
      </c>
      <c r="G12">
        <v>39.119999999999997</v>
      </c>
    </row>
    <row r="13" spans="1:7" x14ac:dyDescent="0.35">
      <c r="A13" s="5" t="s">
        <v>127</v>
      </c>
      <c r="B13" s="6" t="s">
        <v>33</v>
      </c>
      <c r="D13" t="s">
        <v>18</v>
      </c>
    </row>
    <row r="14" spans="1:7" x14ac:dyDescent="0.35">
      <c r="A14" s="5" t="s">
        <v>128</v>
      </c>
      <c r="B14" s="6" t="s">
        <v>20</v>
      </c>
      <c r="D14" t="s">
        <v>129</v>
      </c>
    </row>
    <row r="15" spans="1:7" x14ac:dyDescent="0.35">
      <c r="A15" s="5" t="s">
        <v>128</v>
      </c>
      <c r="B15" s="6" t="s">
        <v>26</v>
      </c>
      <c r="D15" t="s">
        <v>130</v>
      </c>
    </row>
    <row r="16" spans="1:7" x14ac:dyDescent="0.35">
      <c r="A16" s="5" t="s">
        <v>128</v>
      </c>
      <c r="B16" s="6" t="s">
        <v>27</v>
      </c>
      <c r="D16" t="s">
        <v>131</v>
      </c>
    </row>
    <row r="17" spans="1:4" x14ac:dyDescent="0.35">
      <c r="A17" s="5" t="s">
        <v>128</v>
      </c>
      <c r="B17" s="6" t="s">
        <v>25</v>
      </c>
      <c r="D17" t="s">
        <v>132</v>
      </c>
    </row>
    <row r="18" spans="1:4" x14ac:dyDescent="0.35">
      <c r="A18" s="5" t="s">
        <v>128</v>
      </c>
      <c r="B18" s="6" t="s">
        <v>133</v>
      </c>
    </row>
    <row r="19" spans="1:4" x14ac:dyDescent="0.35">
      <c r="A19" s="5" t="s">
        <v>128</v>
      </c>
      <c r="B19" s="6" t="s">
        <v>23</v>
      </c>
    </row>
    <row r="20" spans="1:4" x14ac:dyDescent="0.35">
      <c r="A20" s="5" t="s">
        <v>128</v>
      </c>
      <c r="B20" s="7" t="s">
        <v>134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B599DD-A249-4F41-9014-059D0BBAEDD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2eb1d1e-26ca-4e13-89cf-4f11b67eb4f8"/>
    <ds:schemaRef ds:uri="1ba2c7f5-bec0-4c2e-bb24-613281d15fa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039C2C-F590-4F18-8BF2-6A84A7304456}">
  <ds:schemaRefs>
    <ds:schemaRef ds:uri="1ba2c7f5-bec0-4c2e-bb24-613281d15fab"/>
    <ds:schemaRef ds:uri="http://purl.org/dc/term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42eb1d1e-26ca-4e13-89cf-4f11b67eb4f8"/>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DE124866-E4F4-4142-BD34-081E77C5B1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Activities Budget-Final</vt:lpstr>
      <vt:lpstr>1.1. Event 1</vt:lpstr>
      <vt:lpstr>1.2. Event 2</vt:lpstr>
      <vt:lpstr>2. Coaching </vt:lpstr>
      <vt:lpstr>Validation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Duong, Trang</cp:lastModifiedBy>
  <cp:revision/>
  <dcterms:created xsi:type="dcterms:W3CDTF">2025-07-08T10:56:34Z</dcterms:created>
  <dcterms:modified xsi:type="dcterms:W3CDTF">2026-10-08T09:47:41Z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