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tetratechincaus.sharepoint.com/sites/755-RT4D/Shared Documents/01 DEL/01 - RT4D PROGRAM ACTIVITIES/12. RCEP Support/2. RISP-PROJECT DESIGN AND IMPLEMENTATION/1. R-COG (Goods, ROO, SPS, STRACAP, CPTF)/R-2627-COG-35-Promote resilient farming for MSME - VN/2. Project Procurement/Procurement Docs/For Publishing/"/>
    </mc:Choice>
  </mc:AlternateContent>
  <xr:revisionPtr revIDLastSave="15" documentId="13_ncr:1_{CA543FA9-076C-4416-994B-412F126C9188}" xr6:coauthVersionLast="47" xr6:coauthVersionMax="47" xr10:uidLastSave="{7246E9DC-8AC5-4C15-BC3D-3CE92862EE7C}"/>
  <bookViews>
    <workbookView xWindow="-120" yWindow="-16320" windowWidth="29040" windowHeight="15720" tabRatio="824" activeTab="3" xr2:uid="{B20238D0-815D-425F-9423-BA7E72EB5618}"/>
  </bookViews>
  <sheets>
    <sheet name="Activities Budget-Final" sheetId="30" r:id="rId1"/>
    <sheet name="2.1. Event 1" sheetId="23" r:id="rId2"/>
    <sheet name="2.2. Event 2" sheetId="24" r:id="rId3"/>
    <sheet name="5. Replication WS" sheetId="31" r:id="rId4"/>
    <sheet name="Validation" sheetId="4" r:id="rId5"/>
  </sheets>
  <externalReferences>
    <externalReference r:id="rId6"/>
  </externalReferences>
  <definedNames>
    <definedName name="_xlnm._FilterDatabase" localSheetId="0" hidden="1">'Activities Budget-Final'!$B$4:$N$4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 i="31" l="1"/>
  <c r="K9" i="31" s="1"/>
  <c r="K38" i="30"/>
  <c r="H38" i="30"/>
  <c r="I38" i="30" s="1"/>
  <c r="J38" i="30" s="1"/>
  <c r="C2" i="31"/>
  <c r="C2" i="24" l="1"/>
  <c r="C2" i="23"/>
  <c r="C1" i="31" l="1"/>
  <c r="J8" i="24"/>
  <c r="K8" i="24" s="1"/>
  <c r="J8" i="23"/>
  <c r="K8" i="23" s="1"/>
  <c r="C37" i="30"/>
  <c r="C43" i="30"/>
  <c r="C42" i="30"/>
  <c r="C41" i="30"/>
  <c r="C40" i="30"/>
  <c r="C39" i="30"/>
  <c r="F16" i="31"/>
  <c r="J16" i="31" s="1"/>
  <c r="K16" i="31" s="1"/>
  <c r="K39" i="30"/>
  <c r="J28" i="31"/>
  <c r="J27" i="31"/>
  <c r="J26" i="31"/>
  <c r="K26" i="31" s="1"/>
  <c r="J25" i="31"/>
  <c r="K25" i="31" s="1"/>
  <c r="J24" i="31"/>
  <c r="K24" i="31" s="1"/>
  <c r="J23" i="31"/>
  <c r="K23" i="31" s="1"/>
  <c r="J22" i="31"/>
  <c r="K22" i="31" s="1"/>
  <c r="J21" i="31"/>
  <c r="K21" i="31" s="1"/>
  <c r="J19" i="31"/>
  <c r="K19" i="31" s="1"/>
  <c r="H40" i="30" s="1"/>
  <c r="I40" i="30" s="1"/>
  <c r="J40" i="30" s="1"/>
  <c r="J15" i="31"/>
  <c r="K15" i="31" s="1"/>
  <c r="J14" i="31"/>
  <c r="K14" i="31" s="1"/>
  <c r="J13" i="31"/>
  <c r="K13" i="31" s="1"/>
  <c r="I12" i="31"/>
  <c r="J12" i="31" s="1"/>
  <c r="K12" i="31" s="1"/>
  <c r="L8" i="31" s="1"/>
  <c r="K20" i="31" l="1"/>
  <c r="H41" i="30" s="1"/>
  <c r="I41" i="30" s="1"/>
  <c r="J41" i="30" s="1"/>
  <c r="L18" i="31" l="1"/>
  <c r="L28" i="31"/>
  <c r="H43" i="30" s="1"/>
  <c r="I43" i="30" s="1"/>
  <c r="J43" i="30" s="1"/>
  <c r="I35" i="30" l="1"/>
  <c r="J35" i="30" s="1"/>
  <c r="C27" i="30" l="1"/>
  <c r="C26" i="30"/>
  <c r="C25" i="30"/>
  <c r="C24" i="30"/>
  <c r="J23" i="24"/>
  <c r="J22" i="24"/>
  <c r="J21" i="24"/>
  <c r="K21" i="24" s="1"/>
  <c r="J20" i="24"/>
  <c r="K20" i="24" s="1"/>
  <c r="J19" i="24"/>
  <c r="K19" i="24" s="1"/>
  <c r="J18" i="24"/>
  <c r="K18" i="24" s="1"/>
  <c r="J16" i="24"/>
  <c r="K16" i="24" s="1"/>
  <c r="H24" i="30" s="1"/>
  <c r="J13" i="24"/>
  <c r="K13" i="24" s="1"/>
  <c r="J12" i="24"/>
  <c r="K12" i="24" s="1"/>
  <c r="J11" i="24"/>
  <c r="K11" i="24" s="1"/>
  <c r="L10" i="24" s="1"/>
  <c r="H23" i="30" s="1"/>
  <c r="L7" i="24"/>
  <c r="C1" i="24"/>
  <c r="C1" i="23"/>
  <c r="J18" i="23"/>
  <c r="I31" i="30" l="1"/>
  <c r="J31" i="30" s="1"/>
  <c r="I30" i="30"/>
  <c r="J30" i="30" s="1"/>
  <c r="L23" i="24"/>
  <c r="H27" i="30" s="1"/>
  <c r="K17" i="24"/>
  <c r="H25" i="30" s="1"/>
  <c r="L15" i="24"/>
  <c r="K22" i="24" s="1"/>
  <c r="L22" i="24" s="1"/>
  <c r="H26" i="30" s="1"/>
  <c r="J21" i="23"/>
  <c r="K21" i="23" s="1"/>
  <c r="L6" i="24" l="1"/>
  <c r="K21" i="30" s="1"/>
  <c r="K29" i="30"/>
  <c r="M29" i="30" s="1"/>
  <c r="I34" i="30"/>
  <c r="J34" i="30" s="1"/>
  <c r="K33" i="30" l="1"/>
  <c r="I9" i="30"/>
  <c r="I10" i="30"/>
  <c r="J10" i="30" s="1"/>
  <c r="C23" i="30" l="1"/>
  <c r="C22" i="30"/>
  <c r="C17" i="30"/>
  <c r="C16" i="30"/>
  <c r="C15" i="30"/>
  <c r="C14" i="30"/>
  <c r="I49" i="30"/>
  <c r="J49" i="30" s="1"/>
  <c r="I46" i="30"/>
  <c r="J46" i="30" s="1"/>
  <c r="C21" i="30"/>
  <c r="C19" i="30"/>
  <c r="C18" i="30"/>
  <c r="C13" i="30"/>
  <c r="J9" i="30"/>
  <c r="I8" i="30"/>
  <c r="J8" i="30" s="1"/>
  <c r="I7" i="30"/>
  <c r="J7" i="30" s="1"/>
  <c r="K45" i="30" l="1"/>
  <c r="K48" i="30"/>
  <c r="K6" i="30"/>
  <c r="M33" i="30"/>
  <c r="M48" i="30" l="1"/>
  <c r="M6" i="30"/>
  <c r="I24" i="30" l="1"/>
  <c r="J24" i="30" s="1"/>
  <c r="I26" i="30" l="1"/>
  <c r="J26" i="30" s="1"/>
  <c r="I25" i="30"/>
  <c r="J25" i="30" s="1"/>
  <c r="I27" i="30"/>
  <c r="J27" i="30" s="1"/>
  <c r="I23" i="30"/>
  <c r="J23" i="30" s="1"/>
  <c r="J16" i="23" l="1"/>
  <c r="K16" i="23" s="1"/>
  <c r="J19" i="23"/>
  <c r="J13" i="23"/>
  <c r="H16" i="30" l="1"/>
  <c r="I16" i="30" s="1"/>
  <c r="J16" i="30" s="1"/>
  <c r="K19" i="23"/>
  <c r="K18" i="23"/>
  <c r="K13" i="23"/>
  <c r="J23" i="23" l="1"/>
  <c r="J22" i="23"/>
  <c r="J20" i="23"/>
  <c r="J11" i="23"/>
  <c r="K20" i="23" l="1"/>
  <c r="K11" i="23"/>
  <c r="L7" i="23"/>
  <c r="J12" i="23"/>
  <c r="K12" i="23" s="1"/>
  <c r="H22" i="30" l="1"/>
  <c r="I22" i="30" s="1"/>
  <c r="J22" i="30" s="1"/>
  <c r="H14" i="30"/>
  <c r="I14" i="30" s="1"/>
  <c r="J14" i="30" s="1"/>
  <c r="L10" i="23"/>
  <c r="H15" i="30" s="1"/>
  <c r="K17" i="23"/>
  <c r="L15" i="23" s="1"/>
  <c r="I21" i="30" l="1"/>
  <c r="K22" i="23"/>
  <c r="H17" i="30"/>
  <c r="I17" i="30" s="1"/>
  <c r="I15" i="30" l="1"/>
  <c r="J15" i="30" s="1"/>
  <c r="J17" i="30"/>
  <c r="L22" i="23"/>
  <c r="H18" i="30" l="1"/>
  <c r="I18" i="30" s="1"/>
  <c r="J18" i="30" s="1"/>
  <c r="I13" i="30" l="1"/>
  <c r="L23" i="23" l="1"/>
  <c r="L6" i="23" s="1"/>
  <c r="K13" i="30" s="1"/>
  <c r="H19" i="30" l="1"/>
  <c r="I19" i="30" s="1"/>
  <c r="J19" i="30" s="1"/>
  <c r="K12" i="30" l="1"/>
  <c r="M12" i="30" l="1"/>
  <c r="L11" i="31"/>
  <c r="H39" i="30" s="1"/>
  <c r="I39" i="30" s="1"/>
  <c r="J39" i="30" s="1"/>
  <c r="K27" i="31" l="1"/>
  <c r="L27" i="31" s="1"/>
  <c r="H42" i="30" s="1"/>
  <c r="I42" i="30" s="1"/>
  <c r="J42" i="30" s="1"/>
  <c r="L6" i="31" l="1"/>
  <c r="K37" i="30" s="1"/>
  <c r="K53" i="30" l="1"/>
  <c r="K54" i="3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Duong, Trang</author>
  </authors>
  <commentList>
    <comment ref="G3" authorId="0" shapeId="0" xr:uid="{62BFEED9-0468-4597-AAE0-CDB46B0A0B2C}">
      <text>
        <r>
          <rPr>
            <b/>
            <sz val="9"/>
            <color indexed="81"/>
            <rFont val="Tahoma"/>
            <family val="2"/>
          </rPr>
          <t>Duong, Trang:</t>
        </r>
        <r>
          <rPr>
            <sz val="9"/>
            <color indexed="81"/>
            <rFont val="Tahoma"/>
            <family val="2"/>
          </rPr>
          <t xml:space="preserve">
The currency indicated in this column may be revised to reflect the bidder's preferred currency.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Duong, Trang</author>
  </authors>
  <commentList>
    <comment ref="H4" authorId="0" shapeId="0" xr:uid="{7A3F5D46-9E3C-40F5-BD93-7661DE01721E}">
      <text>
        <r>
          <rPr>
            <b/>
            <sz val="9"/>
            <color indexed="81"/>
            <rFont val="Tahoma"/>
            <family val="2"/>
          </rPr>
          <t>Duong, Trang:</t>
        </r>
        <r>
          <rPr>
            <sz val="9"/>
            <color indexed="81"/>
            <rFont val="Tahoma"/>
            <family val="2"/>
          </rPr>
          <t xml:space="preserve">
The currency indicated in this column may be revised to reflect the bidder's preferred currency.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Duong, Trang</author>
  </authors>
  <commentList>
    <comment ref="H4" authorId="0" shapeId="0" xr:uid="{9853FCEB-EFED-498D-BA18-0250DDDD9972}">
      <text>
        <r>
          <rPr>
            <b/>
            <sz val="9"/>
            <color indexed="81"/>
            <rFont val="Tahoma"/>
            <family val="2"/>
          </rPr>
          <t>Duong, Trang:</t>
        </r>
        <r>
          <rPr>
            <sz val="9"/>
            <color indexed="81"/>
            <rFont val="Tahoma"/>
            <family val="2"/>
          </rPr>
          <t xml:space="preserve">
The currency indicated in this column may be revised to reflect the bidder's preferred currency.</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Duong, Trang</author>
  </authors>
  <commentList>
    <comment ref="H4" authorId="0" shapeId="0" xr:uid="{49672C95-D343-4A37-9D4B-585B35517A32}">
      <text>
        <r>
          <rPr>
            <b/>
            <sz val="9"/>
            <color indexed="81"/>
            <rFont val="Tahoma"/>
            <family val="2"/>
          </rPr>
          <t>Duong, Trang:</t>
        </r>
        <r>
          <rPr>
            <sz val="9"/>
            <color indexed="81"/>
            <rFont val="Tahoma"/>
            <family val="2"/>
          </rPr>
          <t xml:space="preserve">
The currency indicated in this column may be revised to reflect the bidder's preferred currency.</t>
        </r>
      </text>
    </comment>
  </commentList>
</comments>
</file>

<file path=xl/sharedStrings.xml><?xml version="1.0" encoding="utf-8"?>
<sst xmlns="http://schemas.openxmlformats.org/spreadsheetml/2006/main" count="435" uniqueCount="157">
  <si>
    <t>Project Name</t>
  </si>
  <si>
    <t>Task Code</t>
  </si>
  <si>
    <t>Activity Name</t>
  </si>
  <si>
    <t>Total Cost</t>
  </si>
  <si>
    <t>Budget Allocation (AUD)</t>
  </si>
  <si>
    <t>Remarks</t>
  </si>
  <si>
    <t>AUD</t>
  </si>
  <si>
    <t>FY 25-26</t>
  </si>
  <si>
    <t>FY 26-27</t>
  </si>
  <si>
    <t>Activity</t>
  </si>
  <si>
    <t>Category</t>
  </si>
  <si>
    <t>Unit</t>
  </si>
  <si>
    <t>Quantity</t>
  </si>
  <si>
    <t>Currency</t>
  </si>
  <si>
    <t>Rate/unit</t>
  </si>
  <si>
    <t xml:space="preserve">Total </t>
  </si>
  <si>
    <t>Per Activity</t>
  </si>
  <si>
    <t>Professional Services</t>
  </si>
  <si>
    <t>Day</t>
  </si>
  <si>
    <t>USD</t>
  </si>
  <si>
    <t>Professional fee</t>
  </si>
  <si>
    <t>Event</t>
  </si>
  <si>
    <t>Event Facilitation Expenses</t>
  </si>
  <si>
    <t>Meetings &amp; Conferences</t>
  </si>
  <si>
    <t>Lumpsum</t>
  </si>
  <si>
    <t>5.1.1</t>
  </si>
  <si>
    <t>Project Completion Report</t>
  </si>
  <si>
    <t>Activity Code</t>
  </si>
  <si>
    <t>Airfare</t>
  </si>
  <si>
    <t>Return</t>
  </si>
  <si>
    <t>Local Per Diem</t>
  </si>
  <si>
    <t>Person</t>
  </si>
  <si>
    <t>Overseas Per Diem</t>
  </si>
  <si>
    <t>Accommodation</t>
  </si>
  <si>
    <t>Local Transportation</t>
  </si>
  <si>
    <t>Airfare - Domestic</t>
  </si>
  <si>
    <t>IDR</t>
  </si>
  <si>
    <t xml:space="preserve">Contigency </t>
  </si>
  <si>
    <t>Event Management Cost</t>
  </si>
  <si>
    <t>Subcontractor-External</t>
  </si>
  <si>
    <t>Days</t>
  </si>
  <si>
    <t>Utilities</t>
  </si>
  <si>
    <t>EXPENDITURE
CATEGORY</t>
  </si>
  <si>
    <t>EXPENDITURE
TYPE</t>
  </si>
  <si>
    <t>Quantity
CATEGORY</t>
  </si>
  <si>
    <t>Unit Currency</t>
  </si>
  <si>
    <t>Conversion Rate to AUD</t>
  </si>
  <si>
    <t>Other Direct Costs</t>
  </si>
  <si>
    <t>Bank Charges</t>
  </si>
  <si>
    <t>Pax</t>
  </si>
  <si>
    <t>Communications</t>
  </si>
  <si>
    <t>Courier Services</t>
  </si>
  <si>
    <t>One way</t>
  </si>
  <si>
    <t>LAK</t>
  </si>
  <si>
    <t>Office Expenses</t>
  </si>
  <si>
    <t>VND</t>
  </si>
  <si>
    <t>Km</t>
  </si>
  <si>
    <t>MYR</t>
  </si>
  <si>
    <t>Recruitment</t>
  </si>
  <si>
    <t>Pieces</t>
  </si>
  <si>
    <t>SGD</t>
  </si>
  <si>
    <t>Translation Services</t>
  </si>
  <si>
    <t>NZD</t>
  </si>
  <si>
    <t>Workshops</t>
  </si>
  <si>
    <t>THB</t>
  </si>
  <si>
    <t>Hour</t>
  </si>
  <si>
    <t>PHP</t>
  </si>
  <si>
    <t>Subcontractors</t>
  </si>
  <si>
    <t>Travel</t>
  </si>
  <si>
    <t>Monthly</t>
  </si>
  <si>
    <t>Annual</t>
  </si>
  <si>
    <t>Semester</t>
  </si>
  <si>
    <t>Quaterly</t>
  </si>
  <si>
    <t>Incidental Travel</t>
  </si>
  <si>
    <t>Other Allowance</t>
  </si>
  <si>
    <t>Miscellaneous</t>
  </si>
  <si>
    <t>Participant Expenses</t>
  </si>
  <si>
    <t>Local Participant Perdiem (2 days)</t>
  </si>
  <si>
    <t>Hotel Accommodation (1 night)</t>
  </si>
  <si>
    <t>Translation if any</t>
  </si>
  <si>
    <t>Total</t>
  </si>
  <si>
    <t>Roundup</t>
  </si>
  <si>
    <t>Contigency in Consultant Contract</t>
  </si>
  <si>
    <t>Event organization and logistics</t>
  </si>
  <si>
    <t>- Event material</t>
  </si>
  <si>
    <t>- Event Support - MC</t>
  </si>
  <si>
    <t>- Event Support - Interpreter if any</t>
  </si>
  <si>
    <t>- Event Support - Videoman &amp; Cameraman</t>
  </si>
  <si>
    <t>Inception, stakeholder consultation, literature view and metholody, first research draft</t>
  </si>
  <si>
    <t>Final report draft</t>
  </si>
  <si>
    <t>Pages</t>
  </si>
  <si>
    <t xml:space="preserve">Airport transfer allowance </t>
  </si>
  <si>
    <t>Land travel allowance</t>
  </si>
  <si>
    <t>Local Participant Perdiem (3 days)</t>
  </si>
  <si>
    <t>2.1.1</t>
  </si>
  <si>
    <t>2.1.1.1</t>
  </si>
  <si>
    <t>2.1.2</t>
  </si>
  <si>
    <t>2.1.2.1</t>
  </si>
  <si>
    <t>2.1.2.2</t>
  </si>
  <si>
    <t>2.1.2.4</t>
  </si>
  <si>
    <t>2.1.3</t>
  </si>
  <si>
    <t>2.1.3.1</t>
  </si>
  <si>
    <t>2.1.3.2</t>
  </si>
  <si>
    <t>2.1.4</t>
  </si>
  <si>
    <t>2.1.5</t>
  </si>
  <si>
    <t>2.1.6</t>
  </si>
  <si>
    <t>2.2.1</t>
  </si>
  <si>
    <t>2.2.2</t>
  </si>
  <si>
    <t>2.2.3</t>
  </si>
  <si>
    <t>2.2.4</t>
  </si>
  <si>
    <t>2.2.5</t>
  </si>
  <si>
    <t>2.2.6</t>
  </si>
  <si>
    <t>- Branded Stationaries</t>
  </si>
  <si>
    <t>Reporting</t>
  </si>
  <si>
    <t>Activity 1: Research Report</t>
  </si>
  <si>
    <t>Activity 3: Support bio-based solutions</t>
  </si>
  <si>
    <t>Activity 4: Development of replicable business models</t>
  </si>
  <si>
    <t>Develop the outline, conduct required consultations, draft the Guide</t>
  </si>
  <si>
    <t>Dual transition for Resilient agriculture</t>
  </si>
  <si>
    <t>Activity 2: Two 2-Day Capacity buiding Workshops</t>
  </si>
  <si>
    <t>Field acitivities &amp; supports refining the bio-based solutions</t>
  </si>
  <si>
    <t>Package</t>
  </si>
  <si>
    <t>Note to bidders: This budget line is for estimation purposes only. Actual payment will be determined based on participants' actual travel itineraries. RT4D will provide further guidance on per diem calculations when the final flight schedules become available.</t>
  </si>
  <si>
    <t>Note to bidders: This accommodation budget is provided for costing purposes only. Actual reimbursement will be based on participants' actual hotel receipts. The selected bidder must submit at least three hotel options for RT4D's review and approval, with a preference for four-star accommodations.</t>
  </si>
  <si>
    <t>Note to bidders: This budget is for costing purposes only. Actual arrangements will be agreed with RT4D at a later stage.</t>
  </si>
  <si>
    <t>Note to bidders: This budget is for costing purposes only. The selected bidder must provide three venue options and each option's actual cost for RT4D's approval.</t>
  </si>
  <si>
    <t>Bidders to complete: Please provide a cost breakdown for this line item for proposal costing purposes. This expense is reimbursable based on actual receipts.</t>
  </si>
  <si>
    <t xml:space="preserve">Note to bidders: The quoted cost should include all required equipment, facilities, and support services, including but not limited to administrative, logistical, and technical support personnel, presentation equipment, internet connectivity, and any other related support services necessary for the activity.
</t>
  </si>
  <si>
    <t xml:space="preserve">2-Day Workshop #1 in Thai Nguyen </t>
  </si>
  <si>
    <t xml:space="preserve">2-Day Workshop #2 in Son La/ Phu Tho </t>
  </si>
  <si>
    <t xml:space="preserve">Actitivy 5: 1-Day Replication Workshop in Hanoi </t>
  </si>
  <si>
    <t>Note to bidders: This amount is included for budgeting purposes only. The actual arrangements and associated costs will be finalized in consultation with RT4D after contract award.</t>
  </si>
  <si>
    <t>Note to bidders: This amount is included for budgeting purposes only. Actual payment will be determined based on the actual cost of participants' air tickets.</t>
  </si>
  <si>
    <t>Note to bidders: This budget is for costing purposes only. The selected bidder must provide three hotel options and each option's actual cost for RT4D's approval, preferably at the four-star level.</t>
  </si>
  <si>
    <t>Note to bidders: The quoted cost should include all required workshop equipment, facilities, and support services, including but not limited to LED screen(s), high-quality audiovisual and sound systems, microphones (wireless handheld, lapel and podium), interpretation equipment, reliable high-speed internet connectivity, hybrid meeting facilities (including Zoom connectivity and livestreaming)where required, registration and check-in facilities, POS facilities, signage and nameplates, power supply and extension cables, reception services, technical support personnel, and any other equipment or facilities necessary for the successful delivery of the workshop.</t>
  </si>
  <si>
    <t>Note to bidders: Deliverables shall include event photos, one workshop recap video, 2-3 participant or stakeholder interviews conducted during the workshop, and all raw footage, including full recordings of VIP speeches.</t>
  </si>
  <si>
    <t>Note to bidders: follow RT4D's standard branding requirements and templates.</t>
  </si>
  <si>
    <t>2.2.1.1</t>
  </si>
  <si>
    <t>2.2.2.1</t>
  </si>
  <si>
    <t>2.2.2.3</t>
  </si>
  <si>
    <t>2.2.3.1</t>
  </si>
  <si>
    <t>2.2.3.2</t>
  </si>
  <si>
    <t>5.2.1</t>
  </si>
  <si>
    <t>5.2.2</t>
  </si>
  <si>
    <t>Graphic Design for the Report</t>
  </si>
  <si>
    <t>Graphic Design for the Business Model Implementation Guide</t>
  </si>
  <si>
    <t>Hotel Accommodation (2 nights)</t>
  </si>
  <si>
    <t>- Branded Stationeries</t>
  </si>
  <si>
    <t xml:space="preserve">Professional fee </t>
  </si>
  <si>
    <t>5.2.3</t>
  </si>
  <si>
    <t>5.2.4</t>
  </si>
  <si>
    <t>5.2.5</t>
  </si>
  <si>
    <t>5.3.1</t>
  </si>
  <si>
    <t>5.3.2</t>
  </si>
  <si>
    <t>Professional fee (inclusive of all costs and expenses)</t>
  </si>
  <si>
    <t xml:space="preserve">- Event logistics &amp; organization service </t>
  </si>
  <si>
    <t>Hotel package per pax (venue rental and lunch, teabreaks per pax)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</si>
</sst>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00_-;\-* #,##0.00_-;_-* &quot;-&quot;??_-;_-@_-"/>
    <numFmt numFmtId="165" formatCode="_-* #,##0.0_-;\-* #,##0.0_-;_-* &quot;-&quot;??_-;_-@_-"/>
    <numFmt numFmtId="166" formatCode="_-* #,##0_-;\-* #,##0_-;_-* &quot;-&quot;??_-;_-@_-"/>
  </numFmts>
  <fonts count="15" x14ac:knownFonts="1">
    <font>
      <sz val="11"/>
      <color theme="1"/>
      <name val="Aptos Narrow"/>
      <family val="2"/>
      <scheme val="minor"/>
    </font>
    <font>
      <sz val="11"/>
      <color theme="1"/>
      <name val="Aptos Narrow"/>
      <family val="2"/>
      <scheme val="minor"/>
    </font>
    <font>
      <b/>
      <sz val="11"/>
      <color theme="1"/>
      <name val="Aptos Narrow"/>
      <family val="2"/>
      <scheme val="minor"/>
    </font>
    <font>
      <sz val="8"/>
      <name val="Aptos Narrow"/>
      <family val="2"/>
      <scheme val="minor"/>
    </font>
    <font>
      <b/>
      <sz val="11"/>
      <color theme="0"/>
      <name val="Arial"/>
      <family val="2"/>
    </font>
    <font>
      <sz val="11"/>
      <name val="Aptos Narrow"/>
      <family val="2"/>
      <scheme val="minor"/>
    </font>
    <font>
      <sz val="11"/>
      <color rgb="FF000000"/>
      <name val="Calibri"/>
      <family val="2"/>
    </font>
    <font>
      <b/>
      <sz val="11"/>
      <color theme="0"/>
      <name val="Aptos Narrow"/>
      <family val="2"/>
      <scheme val="minor"/>
    </font>
    <font>
      <sz val="9"/>
      <color indexed="81"/>
      <name val="Tahoma"/>
      <family val="2"/>
    </font>
    <font>
      <b/>
      <sz val="11"/>
      <color rgb="FF000000"/>
      <name val="Aptos Narrow"/>
      <family val="2"/>
      <scheme val="minor"/>
    </font>
    <font>
      <sz val="12"/>
      <color theme="1"/>
      <name val="Aptos Narrow"/>
      <family val="2"/>
      <scheme val="minor"/>
    </font>
    <font>
      <sz val="11"/>
      <color theme="8" tint="0.39997558519241921"/>
      <name val="Aptos Narrow"/>
      <family val="2"/>
      <scheme val="minor"/>
    </font>
    <font>
      <b/>
      <sz val="11"/>
      <color rgb="FFC00000"/>
      <name val="Aptos Narrow"/>
      <family val="2"/>
      <scheme val="minor"/>
    </font>
    <font>
      <b/>
      <sz val="9"/>
      <color indexed="81"/>
      <name val="Tahoma"/>
      <family val="2"/>
    </font>
    <font>
      <sz val="10"/>
      <color theme="1"/>
      <name val="Aptos Narrow"/>
      <family val="2"/>
      <scheme val="minor"/>
    </font>
  </fonts>
  <fills count="7">
    <fill>
      <patternFill patternType="none"/>
    </fill>
    <fill>
      <patternFill patternType="gray125"/>
    </fill>
    <fill>
      <patternFill patternType="solid">
        <fgColor theme="9" tint="-0.499984740745262"/>
        <bgColor rgb="FFC0C0C0"/>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9" tint="-0.499984740745262"/>
        <bgColor indexed="64"/>
      </patternFill>
    </fill>
    <fill>
      <patternFill patternType="solid">
        <fgColor theme="9" tint="0.79998168889431442"/>
        <bgColor indexed="64"/>
      </patternFill>
    </fill>
  </fills>
  <borders count="33">
    <border>
      <left/>
      <right/>
      <top/>
      <bottom/>
      <diagonal/>
    </border>
    <border>
      <left/>
      <right/>
      <top style="thin">
        <color theme="2"/>
      </top>
      <bottom style="thin">
        <color theme="2"/>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s>
  <cellStyleXfs count="6">
    <xf numFmtId="0" fontId="0" fillId="0" borderId="0"/>
    <xf numFmtId="164" fontId="1" fillId="0" borderId="0" applyFont="0" applyFill="0" applyBorder="0" applyAlignment="0" applyProtection="0"/>
    <xf numFmtId="0" fontId="6" fillId="0" borderId="0"/>
    <xf numFmtId="0" fontId="10" fillId="0" borderId="0"/>
    <xf numFmtId="43" fontId="10" fillId="0" borderId="0" applyFont="0" applyFill="0" applyBorder="0" applyAlignment="0" applyProtection="0"/>
    <xf numFmtId="43" fontId="1" fillId="0" borderId="0" applyFont="0" applyFill="0" applyBorder="0" applyAlignment="0" applyProtection="0"/>
  </cellStyleXfs>
  <cellXfs count="187">
    <xf numFmtId="0" fontId="0" fillId="0" borderId="0" xfId="0"/>
    <xf numFmtId="0" fontId="0" fillId="0" borderId="0" xfId="0" applyAlignment="1">
      <alignment horizontal="center"/>
    </xf>
    <xf numFmtId="0" fontId="2" fillId="0" borderId="0" xfId="0" applyFont="1" applyAlignment="1">
      <alignment horizontal="center" vertical="center"/>
    </xf>
    <xf numFmtId="49" fontId="4" fillId="2" borderId="1" xfId="0" applyNumberFormat="1" applyFont="1" applyFill="1" applyBorder="1" applyAlignment="1">
      <alignment horizontal="center" vertical="center" wrapText="1"/>
    </xf>
    <xf numFmtId="49" fontId="5" fillId="3" borderId="1" xfId="0" applyNumberFormat="1" applyFont="1" applyFill="1" applyBorder="1"/>
    <xf numFmtId="49" fontId="5" fillId="0" borderId="1" xfId="0" applyNumberFormat="1" applyFont="1" applyBorder="1"/>
    <xf numFmtId="49" fontId="5" fillId="0" borderId="0" xfId="0" applyNumberFormat="1" applyFont="1"/>
    <xf numFmtId="164" fontId="0" fillId="0" borderId="0" xfId="1" applyFont="1"/>
    <xf numFmtId="3" fontId="0" fillId="0" borderId="0" xfId="0" applyNumberFormat="1"/>
    <xf numFmtId="0" fontId="0" fillId="0" borderId="0" xfId="0" applyAlignment="1">
      <alignment vertical="center" wrapText="1"/>
    </xf>
    <xf numFmtId="0" fontId="2" fillId="0" borderId="0" xfId="0" applyFont="1" applyAlignment="1">
      <alignment vertical="center" wrapText="1"/>
    </xf>
    <xf numFmtId="0" fontId="2" fillId="0" borderId="0" xfId="0" applyFont="1"/>
    <xf numFmtId="0" fontId="0" fillId="0" borderId="2" xfId="0" applyBorder="1"/>
    <xf numFmtId="164" fontId="0" fillId="0" borderId="21" xfId="1" applyFont="1" applyBorder="1"/>
    <xf numFmtId="164" fontId="0" fillId="0" borderId="22" xfId="1" applyFont="1" applyBorder="1"/>
    <xf numFmtId="0" fontId="0" fillId="0" borderId="21" xfId="0" applyBorder="1"/>
    <xf numFmtId="0" fontId="0" fillId="0" borderId="22" xfId="0" applyBorder="1"/>
    <xf numFmtId="0" fontId="2" fillId="4" borderId="0" xfId="0" applyFont="1" applyFill="1"/>
    <xf numFmtId="0" fontId="0" fillId="0" borderId="7" xfId="0" applyBorder="1"/>
    <xf numFmtId="0" fontId="0" fillId="0" borderId="9" xfId="0" applyBorder="1"/>
    <xf numFmtId="0" fontId="2" fillId="4" borderId="21" xfId="0" applyFont="1" applyFill="1" applyBorder="1"/>
    <xf numFmtId="164" fontId="2" fillId="4" borderId="6" xfId="1" applyFont="1" applyFill="1" applyBorder="1"/>
    <xf numFmtId="164" fontId="0" fillId="0" borderId="6" xfId="1" applyFont="1" applyBorder="1"/>
    <xf numFmtId="164" fontId="0" fillId="0" borderId="8" xfId="1" applyFont="1" applyBorder="1"/>
    <xf numFmtId="164" fontId="2" fillId="4" borderId="21" xfId="1" applyFont="1" applyFill="1" applyBorder="1"/>
    <xf numFmtId="0" fontId="0" fillId="0" borderId="6" xfId="0" applyBorder="1"/>
    <xf numFmtId="0" fontId="2" fillId="4" borderId="6" xfId="0" applyFont="1" applyFill="1" applyBorder="1"/>
    <xf numFmtId="0" fontId="2" fillId="4" borderId="7" xfId="0" applyFont="1" applyFill="1" applyBorder="1"/>
    <xf numFmtId="0" fontId="0" fillId="0" borderId="8" xfId="0" applyBorder="1"/>
    <xf numFmtId="164" fontId="7" fillId="5" borderId="29" xfId="1" applyFont="1" applyFill="1" applyBorder="1" applyAlignment="1">
      <alignment horizontal="center" vertical="center" wrapText="1"/>
    </xf>
    <xf numFmtId="164" fontId="7" fillId="5" borderId="22" xfId="1" applyFont="1" applyFill="1" applyBorder="1" applyAlignment="1">
      <alignment horizontal="center" vertical="center"/>
    </xf>
    <xf numFmtId="164" fontId="0" fillId="0" borderId="0" xfId="1" applyFont="1" applyBorder="1"/>
    <xf numFmtId="0" fontId="0" fillId="0" borderId="0" xfId="0" applyAlignment="1">
      <alignment horizontal="left" vertical="center"/>
    </xf>
    <xf numFmtId="0" fontId="2" fillId="4" borderId="6" xfId="0" applyFont="1" applyFill="1" applyBorder="1" applyAlignment="1">
      <alignment horizontal="left" vertical="center"/>
    </xf>
    <xf numFmtId="0" fontId="0" fillId="0" borderId="6" xfId="0" applyBorder="1" applyAlignment="1">
      <alignment horizontal="left" vertical="center"/>
    </xf>
    <xf numFmtId="0" fontId="0" fillId="0" borderId="0" xfId="0" quotePrefix="1" applyAlignment="1">
      <alignment vertical="center" wrapText="1"/>
    </xf>
    <xf numFmtId="0" fontId="0" fillId="0" borderId="6" xfId="0" applyBorder="1" applyAlignment="1">
      <alignment vertical="center"/>
    </xf>
    <xf numFmtId="0" fontId="0" fillId="0" borderId="7" xfId="0" applyBorder="1" applyAlignment="1">
      <alignment vertical="center"/>
    </xf>
    <xf numFmtId="0" fontId="2" fillId="4" borderId="21" xfId="0" applyFont="1" applyFill="1" applyBorder="1" applyAlignment="1">
      <alignment horizontal="left"/>
    </xf>
    <xf numFmtId="0" fontId="0" fillId="0" borderId="21" xfId="0" applyBorder="1" applyAlignment="1">
      <alignment horizontal="left"/>
    </xf>
    <xf numFmtId="0" fontId="0" fillId="0" borderId="8" xfId="0" applyBorder="1" applyAlignment="1">
      <alignment horizontal="left"/>
    </xf>
    <xf numFmtId="0" fontId="0" fillId="0" borderId="22" xfId="0" applyBorder="1" applyAlignment="1">
      <alignment horizontal="left"/>
    </xf>
    <xf numFmtId="0" fontId="11" fillId="0" borderId="21" xfId="0" applyFont="1" applyBorder="1"/>
    <xf numFmtId="0" fontId="2" fillId="6" borderId="21" xfId="0" applyFont="1" applyFill="1" applyBorder="1" applyAlignment="1">
      <alignment horizontal="left"/>
    </xf>
    <xf numFmtId="0" fontId="0" fillId="6" borderId="21" xfId="0" applyFill="1" applyBorder="1" applyAlignment="1">
      <alignment horizontal="left"/>
    </xf>
    <xf numFmtId="0" fontId="0" fillId="6" borderId="6" xfId="0" applyFill="1" applyBorder="1"/>
    <xf numFmtId="0" fontId="0" fillId="6" borderId="0" xfId="0" applyFill="1"/>
    <xf numFmtId="0" fontId="0" fillId="6" borderId="7" xfId="0" applyFill="1" applyBorder="1"/>
    <xf numFmtId="164" fontId="0" fillId="6" borderId="6" xfId="1" applyFont="1" applyFill="1" applyBorder="1"/>
    <xf numFmtId="164" fontId="0" fillId="6" borderId="21" xfId="1" applyFont="1" applyFill="1" applyBorder="1"/>
    <xf numFmtId="164" fontId="2" fillId="6" borderId="21" xfId="1" applyFont="1" applyFill="1" applyBorder="1"/>
    <xf numFmtId="0" fontId="2" fillId="6" borderId="6" xfId="0" applyFont="1" applyFill="1" applyBorder="1" applyAlignment="1">
      <alignment horizontal="left" vertical="center"/>
    </xf>
    <xf numFmtId="0" fontId="2" fillId="6" borderId="6" xfId="0" applyFont="1" applyFill="1" applyBorder="1"/>
    <xf numFmtId="0" fontId="2" fillId="6" borderId="0" xfId="0" applyFont="1" applyFill="1"/>
    <xf numFmtId="0" fontId="2" fillId="6" borderId="7" xfId="0" applyFont="1" applyFill="1" applyBorder="1"/>
    <xf numFmtId="164" fontId="2" fillId="6" borderId="6" xfId="1" applyFont="1" applyFill="1" applyBorder="1"/>
    <xf numFmtId="164" fontId="0" fillId="0" borderId="0" xfId="0" applyNumberFormat="1"/>
    <xf numFmtId="0" fontId="2" fillId="4" borderId="21" xfId="0" applyFont="1" applyFill="1" applyBorder="1" applyAlignment="1">
      <alignment horizontal="left" wrapText="1"/>
    </xf>
    <xf numFmtId="165" fontId="0" fillId="0" borderId="0" xfId="1" applyNumberFormat="1" applyFont="1"/>
    <xf numFmtId="165" fontId="2" fillId="4" borderId="0" xfId="1" applyNumberFormat="1" applyFont="1" applyFill="1" applyBorder="1"/>
    <xf numFmtId="165" fontId="2" fillId="4" borderId="7" xfId="1" applyNumberFormat="1" applyFont="1" applyFill="1" applyBorder="1"/>
    <xf numFmtId="165" fontId="0" fillId="6" borderId="0" xfId="1" applyNumberFormat="1" applyFont="1" applyFill="1" applyBorder="1"/>
    <xf numFmtId="165" fontId="0" fillId="6" borderId="7" xfId="1" applyNumberFormat="1" applyFont="1" applyFill="1" applyBorder="1"/>
    <xf numFmtId="165" fontId="0" fillId="0" borderId="0" xfId="1" applyNumberFormat="1" applyFont="1" applyBorder="1"/>
    <xf numFmtId="165" fontId="0" fillId="0" borderId="7" xfId="1" applyNumberFormat="1" applyFont="1" applyBorder="1"/>
    <xf numFmtId="165" fontId="2" fillId="6" borderId="0" xfId="1" applyNumberFormat="1" applyFont="1" applyFill="1" applyBorder="1"/>
    <xf numFmtId="165" fontId="2" fillId="6" borderId="7" xfId="1" applyNumberFormat="1" applyFont="1" applyFill="1" applyBorder="1"/>
    <xf numFmtId="165" fontId="0" fillId="0" borderId="2" xfId="1" applyNumberFormat="1" applyFont="1" applyBorder="1"/>
    <xf numFmtId="165" fontId="0" fillId="0" borderId="9" xfId="1" applyNumberFormat="1" applyFont="1" applyBorder="1"/>
    <xf numFmtId="0" fontId="0" fillId="0" borderId="21" xfId="0" applyBorder="1" applyAlignment="1">
      <alignment vertical="center" wrapText="1"/>
    </xf>
    <xf numFmtId="0" fontId="0" fillId="0" borderId="21" xfId="0" quotePrefix="1" applyBorder="1" applyAlignment="1">
      <alignment vertical="center"/>
    </xf>
    <xf numFmtId="0" fontId="0" fillId="0" borderId="0" xfId="0" applyAlignment="1">
      <alignment vertical="top" wrapText="1"/>
    </xf>
    <xf numFmtId="0" fontId="0" fillId="0" borderId="0" xfId="0" applyAlignment="1">
      <alignment vertical="top"/>
    </xf>
    <xf numFmtId="164" fontId="0" fillId="0" borderId="0" xfId="1" applyFont="1" applyAlignment="1">
      <alignment vertical="top"/>
    </xf>
    <xf numFmtId="165" fontId="0" fillId="0" borderId="0" xfId="1" applyNumberFormat="1" applyFont="1" applyAlignment="1">
      <alignment vertical="top"/>
    </xf>
    <xf numFmtId="166" fontId="0" fillId="0" borderId="0" xfId="1" applyNumberFormat="1" applyFont="1" applyAlignment="1">
      <alignment vertical="top"/>
    </xf>
    <xf numFmtId="0" fontId="0" fillId="0" borderId="0" xfId="0" applyAlignment="1">
      <alignment horizontal="center" vertical="top"/>
    </xf>
    <xf numFmtId="165" fontId="7" fillId="5" borderId="29" xfId="1" applyNumberFormat="1" applyFont="1" applyFill="1" applyBorder="1" applyAlignment="1">
      <alignment horizontal="center" vertical="top" wrapText="1"/>
    </xf>
    <xf numFmtId="166" fontId="7" fillId="5" borderId="29" xfId="1" applyNumberFormat="1" applyFont="1" applyFill="1" applyBorder="1" applyAlignment="1">
      <alignment horizontal="center" vertical="top" wrapText="1"/>
    </xf>
    <xf numFmtId="0" fontId="2" fillId="0" borderId="0" xfId="0" applyFont="1" applyAlignment="1">
      <alignment horizontal="center" vertical="top"/>
    </xf>
    <xf numFmtId="165" fontId="7" fillId="5" borderId="30" xfId="1" applyNumberFormat="1" applyFont="1" applyFill="1" applyBorder="1" applyAlignment="1">
      <alignment horizontal="center" vertical="top"/>
    </xf>
    <xf numFmtId="166" fontId="7" fillId="5" borderId="30" xfId="1" applyNumberFormat="1" applyFont="1" applyFill="1" applyBorder="1" applyAlignment="1">
      <alignment horizontal="center" vertical="top"/>
    </xf>
    <xf numFmtId="0" fontId="7" fillId="5" borderId="13" xfId="0" applyFont="1" applyFill="1" applyBorder="1" applyAlignment="1">
      <alignment horizontal="center" vertical="top"/>
    </xf>
    <xf numFmtId="0" fontId="7" fillId="5" borderId="14" xfId="0" applyFont="1" applyFill="1" applyBorder="1" applyAlignment="1">
      <alignment horizontal="center" vertical="top"/>
    </xf>
    <xf numFmtId="0" fontId="2" fillId="6" borderId="6" xfId="0" applyFont="1" applyFill="1" applyBorder="1" applyAlignment="1">
      <alignment horizontal="left" vertical="top"/>
    </xf>
    <xf numFmtId="0" fontId="2" fillId="6" borderId="0" xfId="0" applyFont="1" applyFill="1" applyAlignment="1">
      <alignment vertical="top" wrapText="1"/>
    </xf>
    <xf numFmtId="0" fontId="2" fillId="6" borderId="6" xfId="0" applyFont="1" applyFill="1" applyBorder="1" applyAlignment="1">
      <alignment vertical="top"/>
    </xf>
    <xf numFmtId="0" fontId="2" fillId="6" borderId="7" xfId="0" applyFont="1" applyFill="1" applyBorder="1" applyAlignment="1">
      <alignment vertical="top"/>
    </xf>
    <xf numFmtId="164" fontId="2" fillId="6" borderId="6" xfId="1" applyFont="1" applyFill="1" applyBorder="1" applyAlignment="1">
      <alignment vertical="top"/>
    </xf>
    <xf numFmtId="165" fontId="2" fillId="6" borderId="0" xfId="1" applyNumberFormat="1" applyFont="1" applyFill="1" applyBorder="1" applyAlignment="1">
      <alignment vertical="top"/>
    </xf>
    <xf numFmtId="165" fontId="2" fillId="6" borderId="7" xfId="1" applyNumberFormat="1" applyFont="1" applyFill="1" applyBorder="1" applyAlignment="1">
      <alignment vertical="top"/>
    </xf>
    <xf numFmtId="165" fontId="2" fillId="6" borderId="21" xfId="1" applyNumberFormat="1" applyFont="1" applyFill="1" applyBorder="1" applyAlignment="1">
      <alignment vertical="top"/>
    </xf>
    <xf numFmtId="166" fontId="2" fillId="6" borderId="21" xfId="1" applyNumberFormat="1" applyFont="1" applyFill="1" applyBorder="1" applyAlignment="1">
      <alignment vertical="top"/>
    </xf>
    <xf numFmtId="164" fontId="2" fillId="4" borderId="6" xfId="1" applyFont="1" applyFill="1" applyBorder="1" applyAlignment="1">
      <alignment vertical="top"/>
    </xf>
    <xf numFmtId="164" fontId="2" fillId="4" borderId="7" xfId="0" applyNumberFormat="1" applyFont="1" applyFill="1" applyBorder="1" applyAlignment="1">
      <alignment vertical="top"/>
    </xf>
    <xf numFmtId="0" fontId="2" fillId="0" borderId="7" xfId="0" applyFont="1" applyBorder="1" applyAlignment="1">
      <alignment vertical="top"/>
    </xf>
    <xf numFmtId="0" fontId="2" fillId="0" borderId="0" xfId="0" applyFont="1" applyAlignment="1">
      <alignment vertical="top"/>
    </xf>
    <xf numFmtId="0" fontId="0" fillId="0" borderId="6" xfId="0" applyBorder="1" applyAlignment="1">
      <alignment horizontal="left" vertical="top"/>
    </xf>
    <xf numFmtId="0" fontId="0" fillId="0" borderId="6" xfId="0" applyBorder="1" applyAlignment="1">
      <alignment vertical="top"/>
    </xf>
    <xf numFmtId="164" fontId="0" fillId="0" borderId="6" xfId="1" applyFont="1" applyBorder="1" applyAlignment="1">
      <alignment vertical="top"/>
    </xf>
    <xf numFmtId="165" fontId="0" fillId="0" borderId="7" xfId="1" applyNumberFormat="1" applyFont="1" applyBorder="1" applyAlignment="1">
      <alignment vertical="top"/>
    </xf>
    <xf numFmtId="165" fontId="0" fillId="0" borderId="21" xfId="1" applyNumberFormat="1" applyFont="1" applyBorder="1" applyAlignment="1">
      <alignment vertical="top"/>
    </xf>
    <xf numFmtId="166" fontId="0" fillId="0" borderId="21" xfId="1" applyNumberFormat="1" applyFont="1" applyBorder="1" applyAlignment="1">
      <alignment vertical="top"/>
    </xf>
    <xf numFmtId="0" fontId="0" fillId="0" borderId="7" xfId="0" applyBorder="1" applyAlignment="1">
      <alignment vertical="top"/>
    </xf>
    <xf numFmtId="0" fontId="0" fillId="0" borderId="0" xfId="0" quotePrefix="1" applyAlignment="1">
      <alignment vertical="top" wrapText="1"/>
    </xf>
    <xf numFmtId="165" fontId="2" fillId="6" borderId="0" xfId="1" applyNumberFormat="1" applyFont="1" applyFill="1" applyAlignment="1">
      <alignment vertical="top"/>
    </xf>
    <xf numFmtId="165" fontId="0" fillId="0" borderId="6" xfId="1" applyNumberFormat="1" applyFont="1" applyBorder="1" applyAlignment="1">
      <alignment vertical="top"/>
    </xf>
    <xf numFmtId="0" fontId="2" fillId="0" borderId="6" xfId="0" applyFont="1" applyBorder="1" applyAlignment="1">
      <alignment horizontal="left" vertical="top"/>
    </xf>
    <xf numFmtId="0" fontId="2" fillId="0" borderId="0" xfId="0" applyFont="1" applyAlignment="1">
      <alignment vertical="top" wrapText="1"/>
    </xf>
    <xf numFmtId="0" fontId="2" fillId="0" borderId="6" xfId="0" applyFont="1" applyBorder="1" applyAlignment="1">
      <alignment vertical="top"/>
    </xf>
    <xf numFmtId="164" fontId="2" fillId="0" borderId="6" xfId="1" applyFont="1" applyBorder="1" applyAlignment="1">
      <alignment vertical="top"/>
    </xf>
    <xf numFmtId="165" fontId="2" fillId="0" borderId="0" xfId="1" applyNumberFormat="1" applyFont="1" applyAlignment="1">
      <alignment vertical="top"/>
    </xf>
    <xf numFmtId="165" fontId="2" fillId="0" borderId="7" xfId="1" applyNumberFormat="1" applyFont="1" applyBorder="1" applyAlignment="1">
      <alignment vertical="top"/>
    </xf>
    <xf numFmtId="165" fontId="2" fillId="0" borderId="21" xfId="1" applyNumberFormat="1" applyFont="1" applyBorder="1" applyAlignment="1">
      <alignment vertical="top"/>
    </xf>
    <xf numFmtId="166" fontId="2" fillId="0" borderId="21" xfId="1" applyNumberFormat="1" applyFont="1" applyBorder="1" applyAlignment="1">
      <alignment vertical="top"/>
    </xf>
    <xf numFmtId="165" fontId="0" fillId="0" borderId="0" xfId="1" applyNumberFormat="1" applyFont="1" applyBorder="1" applyAlignment="1">
      <alignment vertical="top"/>
    </xf>
    <xf numFmtId="165" fontId="2" fillId="0" borderId="0" xfId="0" applyNumberFormat="1" applyFont="1" applyAlignment="1">
      <alignment vertical="top"/>
    </xf>
    <xf numFmtId="0" fontId="9" fillId="0" borderId="0" xfId="0" applyFont="1" applyAlignment="1">
      <alignment vertical="top" wrapText="1"/>
    </xf>
    <xf numFmtId="165" fontId="2" fillId="0" borderId="0" xfId="1" applyNumberFormat="1" applyFont="1" applyBorder="1" applyAlignment="1">
      <alignment vertical="top"/>
    </xf>
    <xf numFmtId="165" fontId="0" fillId="6" borderId="7" xfId="1" applyNumberFormat="1" applyFont="1" applyFill="1" applyBorder="1" applyAlignment="1">
      <alignment vertical="top"/>
    </xf>
    <xf numFmtId="165" fontId="0" fillId="0" borderId="0" xfId="1" applyNumberFormat="1" applyFont="1" applyAlignment="1">
      <alignment horizontal="right" vertical="top"/>
    </xf>
    <xf numFmtId="0" fontId="0" fillId="0" borderId="8" xfId="0" applyBorder="1" applyAlignment="1">
      <alignment horizontal="left" vertical="top"/>
    </xf>
    <xf numFmtId="0" fontId="0" fillId="0" borderId="2" xfId="0" applyBorder="1" applyAlignment="1">
      <alignment vertical="top" wrapText="1"/>
    </xf>
    <xf numFmtId="0" fontId="0" fillId="0" borderId="8" xfId="0" applyBorder="1" applyAlignment="1">
      <alignment vertical="top"/>
    </xf>
    <xf numFmtId="0" fontId="0" fillId="0" borderId="9" xfId="0" applyBorder="1" applyAlignment="1">
      <alignment vertical="top"/>
    </xf>
    <xf numFmtId="164" fontId="0" fillId="0" borderId="8" xfId="1" applyFont="1" applyBorder="1" applyAlignment="1">
      <alignment vertical="top"/>
    </xf>
    <xf numFmtId="165" fontId="0" fillId="0" borderId="2" xfId="1" applyNumberFormat="1" applyFont="1" applyBorder="1" applyAlignment="1">
      <alignment vertical="top"/>
    </xf>
    <xf numFmtId="165" fontId="0" fillId="0" borderId="9" xfId="1" applyNumberFormat="1" applyFont="1" applyBorder="1" applyAlignment="1">
      <alignment vertical="top"/>
    </xf>
    <xf numFmtId="165" fontId="0" fillId="0" borderId="22" xfId="1" applyNumberFormat="1" applyFont="1" applyBorder="1" applyAlignment="1">
      <alignment vertical="top"/>
    </xf>
    <xf numFmtId="166" fontId="0" fillId="0" borderId="22" xfId="1" applyNumberFormat="1" applyFont="1" applyBorder="1" applyAlignment="1">
      <alignment vertical="top"/>
    </xf>
    <xf numFmtId="165" fontId="0" fillId="0" borderId="0" xfId="0" applyNumberFormat="1" applyAlignment="1">
      <alignment vertical="top" wrapText="1"/>
    </xf>
    <xf numFmtId="166" fontId="12" fillId="0" borderId="0" xfId="1" applyNumberFormat="1" applyFont="1" applyFill="1" applyAlignment="1">
      <alignment vertical="top"/>
    </xf>
    <xf numFmtId="164" fontId="2" fillId="0" borderId="6" xfId="1" applyFont="1" applyFill="1" applyBorder="1" applyAlignment="1">
      <alignment vertical="top"/>
    </xf>
    <xf numFmtId="166" fontId="2" fillId="0" borderId="21" xfId="1" applyNumberFormat="1" applyFont="1" applyFill="1" applyBorder="1" applyAlignment="1">
      <alignment vertical="top"/>
    </xf>
    <xf numFmtId="164" fontId="2" fillId="0" borderId="7" xfId="0" applyNumberFormat="1" applyFont="1" applyBorder="1" applyAlignment="1">
      <alignment vertical="top"/>
    </xf>
    <xf numFmtId="164" fontId="1" fillId="0" borderId="6" xfId="1" applyFont="1" applyFill="1" applyBorder="1" applyAlignment="1">
      <alignment vertical="top"/>
    </xf>
    <xf numFmtId="165" fontId="1" fillId="0" borderId="0" xfId="1" applyNumberFormat="1" applyFont="1" applyFill="1" applyBorder="1" applyAlignment="1">
      <alignment vertical="top"/>
    </xf>
    <xf numFmtId="165" fontId="1" fillId="0" borderId="7" xfId="1" applyNumberFormat="1" applyFont="1" applyBorder="1" applyAlignment="1">
      <alignment vertical="top"/>
    </xf>
    <xf numFmtId="165" fontId="1" fillId="0" borderId="21" xfId="1" applyNumberFormat="1" applyFont="1" applyBorder="1" applyAlignment="1">
      <alignment vertical="top"/>
    </xf>
    <xf numFmtId="164" fontId="1" fillId="0" borderId="6" xfId="1" applyFont="1" applyBorder="1" applyAlignment="1">
      <alignment vertical="top"/>
    </xf>
    <xf numFmtId="165" fontId="0" fillId="0" borderId="0" xfId="0" applyNumberFormat="1" applyAlignment="1">
      <alignment vertical="top"/>
    </xf>
    <xf numFmtId="164" fontId="0" fillId="0" borderId="6" xfId="1" applyFont="1" applyFill="1" applyBorder="1" applyAlignment="1">
      <alignment vertical="top"/>
    </xf>
    <xf numFmtId="165" fontId="0" fillId="0" borderId="0" xfId="1" applyNumberFormat="1" applyFont="1" applyFill="1" applyBorder="1" applyAlignment="1">
      <alignment vertical="top"/>
    </xf>
    <xf numFmtId="165" fontId="0" fillId="0" borderId="7" xfId="1" applyNumberFormat="1" applyFont="1" applyFill="1" applyBorder="1" applyAlignment="1">
      <alignment vertical="top"/>
    </xf>
    <xf numFmtId="165" fontId="0" fillId="0" borderId="0" xfId="1" applyNumberFormat="1" applyFont="1" applyFill="1" applyAlignment="1">
      <alignment vertical="top"/>
    </xf>
    <xf numFmtId="165" fontId="0" fillId="0" borderId="0" xfId="1" applyNumberFormat="1" applyFont="1" applyFill="1" applyBorder="1"/>
    <xf numFmtId="0" fontId="14" fillId="0" borderId="21" xfId="0" applyFont="1" applyBorder="1" applyAlignment="1">
      <alignment wrapText="1"/>
    </xf>
    <xf numFmtId="0" fontId="2" fillId="0" borderId="0" xfId="0" applyFont="1" applyAlignment="1">
      <alignment horizontal="left" vertical="center"/>
    </xf>
    <xf numFmtId="164" fontId="2" fillId="0" borderId="0" xfId="1" applyFont="1"/>
    <xf numFmtId="165" fontId="2" fillId="0" borderId="0" xfId="1" applyNumberFormat="1" applyFont="1"/>
    <xf numFmtId="0" fontId="2" fillId="0" borderId="0" xfId="0" applyFont="1" applyAlignment="1">
      <alignment horizontal="left" vertical="center" wrapText="1"/>
    </xf>
    <xf numFmtId="165" fontId="7" fillId="5" borderId="4" xfId="1" applyNumberFormat="1" applyFont="1" applyFill="1" applyBorder="1" applyAlignment="1">
      <alignment horizontal="center" vertical="top" wrapText="1"/>
    </xf>
    <xf numFmtId="165" fontId="7" fillId="5" borderId="31" xfId="1" applyNumberFormat="1" applyFont="1" applyFill="1" applyBorder="1" applyAlignment="1">
      <alignment horizontal="center" vertical="top" wrapText="1"/>
    </xf>
    <xf numFmtId="165" fontId="7" fillId="5" borderId="5" xfId="1" applyNumberFormat="1" applyFont="1" applyFill="1" applyBorder="1" applyAlignment="1">
      <alignment horizontal="center" vertical="top" wrapText="1"/>
    </xf>
    <xf numFmtId="165" fontId="7" fillId="5" borderId="25" xfId="1" applyNumberFormat="1" applyFont="1" applyFill="1" applyBorder="1" applyAlignment="1">
      <alignment horizontal="center" vertical="top" wrapText="1"/>
    </xf>
    <xf numFmtId="0" fontId="7" fillId="5" borderId="11" xfId="0" applyFont="1" applyFill="1" applyBorder="1" applyAlignment="1">
      <alignment horizontal="center" vertical="top"/>
    </xf>
    <xf numFmtId="0" fontId="7" fillId="5" borderId="12" xfId="0" applyFont="1" applyFill="1" applyBorder="1" applyAlignment="1">
      <alignment horizontal="center" vertical="top"/>
    </xf>
    <xf numFmtId="0" fontId="7" fillId="5" borderId="27" xfId="0" applyFont="1" applyFill="1" applyBorder="1" applyAlignment="1">
      <alignment horizontal="center" vertical="top"/>
    </xf>
    <xf numFmtId="0" fontId="7" fillId="5" borderId="28" xfId="0" applyFont="1" applyFill="1" applyBorder="1" applyAlignment="1">
      <alignment horizontal="center" vertical="top"/>
    </xf>
    <xf numFmtId="0" fontId="7" fillId="5" borderId="3" xfId="0" applyFont="1" applyFill="1" applyBorder="1" applyAlignment="1">
      <alignment horizontal="center" vertical="top"/>
    </xf>
    <xf numFmtId="0" fontId="7" fillId="5" borderId="24" xfId="0" applyFont="1" applyFill="1" applyBorder="1" applyAlignment="1">
      <alignment horizontal="center" vertical="top"/>
    </xf>
    <xf numFmtId="0" fontId="7" fillId="5" borderId="26" xfId="0" applyFont="1" applyFill="1" applyBorder="1" applyAlignment="1">
      <alignment horizontal="center" vertical="top" wrapText="1"/>
    </xf>
    <xf numFmtId="0" fontId="7" fillId="5" borderId="10" xfId="0" applyFont="1" applyFill="1" applyBorder="1" applyAlignment="1">
      <alignment horizontal="center" vertical="top" wrapText="1"/>
    </xf>
    <xf numFmtId="0" fontId="7" fillId="5" borderId="23" xfId="0" applyFont="1" applyFill="1" applyBorder="1" applyAlignment="1">
      <alignment horizontal="center" vertical="top"/>
    </xf>
    <xf numFmtId="0" fontId="7" fillId="5" borderId="32" xfId="0" applyFont="1" applyFill="1" applyBorder="1" applyAlignment="1">
      <alignment horizontal="center" vertical="top"/>
    </xf>
    <xf numFmtId="0" fontId="7" fillId="5" borderId="5" xfId="0" applyFont="1" applyFill="1" applyBorder="1" applyAlignment="1">
      <alignment horizontal="center" vertical="top"/>
    </xf>
    <xf numFmtId="0" fontId="7" fillId="5" borderId="25" xfId="0" applyFont="1" applyFill="1" applyBorder="1" applyAlignment="1">
      <alignment horizontal="center" vertical="top"/>
    </xf>
    <xf numFmtId="164" fontId="7" fillId="5" borderId="3" xfId="1" applyFont="1" applyFill="1" applyBorder="1" applyAlignment="1">
      <alignment horizontal="center" vertical="top" wrapText="1"/>
    </xf>
    <xf numFmtId="164" fontId="7" fillId="5" borderId="24" xfId="1" applyFont="1" applyFill="1" applyBorder="1" applyAlignment="1">
      <alignment horizontal="center" vertical="top" wrapText="1"/>
    </xf>
    <xf numFmtId="0" fontId="7" fillId="5" borderId="19" xfId="0" applyFont="1" applyFill="1" applyBorder="1" applyAlignment="1">
      <alignment horizontal="center" vertical="center"/>
    </xf>
    <xf numFmtId="0" fontId="7" fillId="5" borderId="20" xfId="0" applyFont="1" applyFill="1" applyBorder="1" applyAlignment="1">
      <alignment horizontal="center" vertical="center"/>
    </xf>
    <xf numFmtId="0" fontId="7" fillId="5" borderId="3" xfId="0" applyFont="1" applyFill="1" applyBorder="1" applyAlignment="1">
      <alignment horizontal="left" vertical="center"/>
    </xf>
    <xf numFmtId="0" fontId="7" fillId="5" borderId="8" xfId="0" applyFont="1" applyFill="1" applyBorder="1" applyAlignment="1">
      <alignment horizontal="left" vertical="center"/>
    </xf>
    <xf numFmtId="0" fontId="7" fillId="5" borderId="19" xfId="0" applyFont="1" applyFill="1" applyBorder="1" applyAlignment="1">
      <alignment horizontal="left" vertical="center"/>
    </xf>
    <xf numFmtId="0" fontId="7" fillId="5" borderId="20" xfId="0" applyFont="1" applyFill="1" applyBorder="1" applyAlignment="1">
      <alignment horizontal="left" vertical="center"/>
    </xf>
    <xf numFmtId="0" fontId="7" fillId="5" borderId="11" xfId="0" applyFont="1" applyFill="1" applyBorder="1" applyAlignment="1">
      <alignment horizontal="center" vertical="center"/>
    </xf>
    <xf numFmtId="0" fontId="7" fillId="5" borderId="15" xfId="0" applyFont="1" applyFill="1" applyBorder="1" applyAlignment="1">
      <alignment horizontal="center" vertical="center"/>
    </xf>
    <xf numFmtId="0" fontId="7" fillId="5" borderId="17" xfId="0" applyFont="1" applyFill="1" applyBorder="1" applyAlignment="1">
      <alignment horizontal="center" vertical="center"/>
    </xf>
    <xf numFmtId="0" fontId="7" fillId="5" borderId="18" xfId="0" applyFont="1" applyFill="1" applyBorder="1" applyAlignment="1">
      <alignment horizontal="center" vertical="center"/>
    </xf>
    <xf numFmtId="0" fontId="7" fillId="5" borderId="12" xfId="0" applyFont="1" applyFill="1" applyBorder="1" applyAlignment="1">
      <alignment horizontal="center" vertical="center"/>
    </xf>
    <xf numFmtId="0" fontId="7" fillId="5" borderId="16" xfId="0" applyFont="1" applyFill="1" applyBorder="1" applyAlignment="1">
      <alignment horizontal="center" vertical="center"/>
    </xf>
    <xf numFmtId="165" fontId="7" fillId="5" borderId="4" xfId="1" applyNumberFormat="1" applyFont="1" applyFill="1" applyBorder="1" applyAlignment="1">
      <alignment horizontal="center" vertical="center" wrapText="1"/>
    </xf>
    <xf numFmtId="165" fontId="7" fillId="5" borderId="0" xfId="1" applyNumberFormat="1" applyFont="1" applyFill="1" applyBorder="1" applyAlignment="1">
      <alignment horizontal="center" vertical="center" wrapText="1"/>
    </xf>
    <xf numFmtId="164" fontId="7" fillId="5" borderId="3" xfId="1" applyFont="1" applyFill="1" applyBorder="1" applyAlignment="1">
      <alignment horizontal="center" vertical="center" wrapText="1"/>
    </xf>
    <xf numFmtId="164" fontId="7" fillId="5" borderId="6" xfId="1" applyFont="1" applyFill="1" applyBorder="1" applyAlignment="1">
      <alignment horizontal="center" vertical="center" wrapText="1"/>
    </xf>
    <xf numFmtId="165" fontId="7" fillId="5" borderId="5" xfId="1" applyNumberFormat="1" applyFont="1" applyFill="1" applyBorder="1" applyAlignment="1">
      <alignment horizontal="center" vertical="center" wrapText="1"/>
    </xf>
    <xf numFmtId="165" fontId="7" fillId="5" borderId="7" xfId="1" applyNumberFormat="1" applyFont="1" applyFill="1" applyBorder="1" applyAlignment="1">
      <alignment horizontal="center" vertical="center" wrapText="1"/>
    </xf>
  </cellXfs>
  <cellStyles count="6">
    <cellStyle name="Comma" xfId="1" builtinId="3"/>
    <cellStyle name="Comma 2" xfId="4" xr:uid="{A76F77DC-6425-45A5-80C5-6F9763C1BA03}"/>
    <cellStyle name="Comma 3" xfId="5" xr:uid="{F9C56AC7-EFFD-45A4-8A59-EAA023567AAC}"/>
    <cellStyle name="Normal" xfId="0" builtinId="0"/>
    <cellStyle name="Normal 2" xfId="2" xr:uid="{8C208B07-02E6-4B26-BA5F-58E1B717B24D}"/>
    <cellStyle name="Normal 3" xfId="3" xr:uid="{8D4A7C63-F173-45B8-A0D0-20E97C789E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https://tetratechincaus.sharepoint.com/sites/755-RT4D/Shared%20Documents/01%20DEL/01%20-%20RT4D%20PROGRAM%20ACTIVITIES/12.%20RCEP%20Support/2.%20RISP-PROJECT%20DESIGN%20AND%20IMPLEMENTATION/1.%20R-COG%20(Goods,%20ROO,%20SPS,%20STRACAP,%20CPTF)/R-2627-COG-34-Development%20of%20Dual%20Transition%20Strategy%20for%20Agriculture%20-%20VN/1.%20Project%20Design/APED_Dual%20Transition_Budget%20Estimation.xlsx" TargetMode="External"/><Relationship Id="rId2" Type="http://schemas.microsoft.com/office/2019/04/relationships/externalLinkLongPath" Target="/sites/755-RT4D/Shared%20Documents/01%20DEL/01%20-%20RT4D%20PROGRAM%20ACTIVITIES/12.%20RCEP%20Support/2.%20RISP-PROJECT%20DESIGN%20AND%20IMPLEMENTATION/1.%20R-COG%20(Goods,%20ROO,%20SPS,%20STRACAP,%20CPTF)/R-2627-COG-34-Development%20of%20Dual%20Transition%20Strategy%20for%20Agriculture%20-%20VN/1.%20Project%20Design/APED_Dual%20Transition_Budget%20Estimation.xlsx?0FE9A5F5" TargetMode="External"/><Relationship Id="rId1" Type="http://schemas.openxmlformats.org/officeDocument/2006/relationships/externalLinkPath" Target="file:///\\0FE9A5F5\APED_Dual%20Transition_Budget%20Estimation.xlsx" TargetMode="External"/><Relationship Id="rId4" Type="http://schemas.openxmlformats.org/officeDocument/2006/relationships/externalLinkPath" Target="../../../../R-2627-COG-34-Development%20of%20Dual%20Transition%20Strategy%20for%20Agriculture%20-%20VN/1.%20Project%20Design/APED_Dual%20Transition_Budget%20Estimat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relativeUrl r:id="rId4"/>
    </xxl21:alternateUrls>
    <sheetNames>
      <sheetName val="Summary"/>
      <sheetName val="4.2. Event 1"/>
      <sheetName val="Activities Budget-Final"/>
      <sheetName val="Breakdown for ToR"/>
      <sheetName val="1.1. Event 1"/>
      <sheetName val="1.2. Event 2"/>
      <sheetName val="2. Coaching "/>
      <sheetName val="Airfare"/>
      <sheetName val="Participants Cost"/>
      <sheetName val="Local Particpant Cost"/>
      <sheetName val="SINGLE DESTINATION"/>
      <sheetName val="MULTIPLE DESTINATIONS"/>
      <sheetName val="project-task-details"/>
      <sheetName val="Validation"/>
      <sheetName val="Activities Budget-MaiTrangdraft"/>
      <sheetName val="1.3. Event 3"/>
    </sheetNames>
    <sheetDataSet>
      <sheetData sheetId="0"/>
      <sheetData sheetId="1"/>
      <sheetData sheetId="2"/>
      <sheetData sheetId="3"/>
      <sheetData sheetId="4"/>
      <sheetData sheetId="5"/>
      <sheetData sheetId="6"/>
      <sheetData sheetId="7"/>
      <sheetData sheetId="8">
        <row r="3">
          <cell r="G3">
            <v>34</v>
          </cell>
        </row>
      </sheetData>
      <sheetData sheetId="9"/>
      <sheetData sheetId="10"/>
      <sheetData sheetId="11"/>
      <sheetData sheetId="12"/>
      <sheetData sheetId="13">
        <row r="3">
          <cell r="F3" t="str">
            <v>AUD</v>
          </cell>
          <cell r="G3">
            <v>1</v>
          </cell>
        </row>
        <row r="4">
          <cell r="F4" t="str">
            <v>USD</v>
          </cell>
          <cell r="G4">
            <v>0.65459999999999996</v>
          </cell>
        </row>
        <row r="5">
          <cell r="F5" t="str">
            <v>LAK</v>
          </cell>
          <cell r="G5">
            <v>14015</v>
          </cell>
        </row>
        <row r="6">
          <cell r="F6" t="str">
            <v>IDR</v>
          </cell>
          <cell r="G6">
            <v>10612</v>
          </cell>
        </row>
        <row r="7">
          <cell r="F7" t="str">
            <v>VND</v>
          </cell>
          <cell r="G7">
            <v>17106</v>
          </cell>
        </row>
        <row r="8">
          <cell r="F8" t="str">
            <v>MYR</v>
          </cell>
          <cell r="G8">
            <v>2.77</v>
          </cell>
        </row>
        <row r="9">
          <cell r="F9" t="str">
            <v>SGD</v>
          </cell>
          <cell r="G9">
            <v>0.83599999999999997</v>
          </cell>
        </row>
        <row r="10">
          <cell r="F10" t="str">
            <v>NZD</v>
          </cell>
          <cell r="G10">
            <v>1.087</v>
          </cell>
        </row>
        <row r="11">
          <cell r="F11" t="str">
            <v>THB</v>
          </cell>
          <cell r="G11">
            <v>21.26</v>
          </cell>
        </row>
        <row r="12">
          <cell r="F12" t="str">
            <v>PHP</v>
          </cell>
          <cell r="G12">
            <v>39.119999999999997</v>
          </cell>
        </row>
      </sheetData>
      <sheetData sheetId="14"/>
      <sheetData sheetId="1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04BD3-6C33-433A-8EC0-FA58A80F870D}">
  <dimension ref="B1:N54"/>
  <sheetViews>
    <sheetView zoomScale="130" zoomScaleNormal="130" workbookViewId="0">
      <pane xSplit="3" ySplit="4" topLeftCell="E20" activePane="bottomRight" state="frozen"/>
      <selection pane="topRight" activeCell="E1" sqref="E1"/>
      <selection pane="bottomLeft" activeCell="A11" sqref="A11"/>
      <selection pane="bottomRight" activeCell="C24" sqref="C24"/>
    </sheetView>
  </sheetViews>
  <sheetFormatPr defaultColWidth="9.1796875" defaultRowHeight="12" customHeight="1" x14ac:dyDescent="0.35"/>
  <cols>
    <col min="1" max="1" width="1.1796875" style="72" customWidth="1"/>
    <col min="2" max="2" width="13.7265625" style="76" customWidth="1"/>
    <col min="3" max="3" width="77.54296875" style="71" customWidth="1"/>
    <col min="4" max="4" width="21.453125" style="72" hidden="1" customWidth="1"/>
    <col min="5" max="5" width="9.1796875" style="72" bestFit="1" customWidth="1"/>
    <col min="6" max="6" width="9.81640625" style="72" customWidth="1"/>
    <col min="7" max="7" width="9.7265625" style="73" customWidth="1"/>
    <col min="8" max="8" width="16.7265625" style="74" customWidth="1"/>
    <col min="9" max="9" width="17.7265625" style="74" customWidth="1"/>
    <col min="10" max="10" width="17" style="74" customWidth="1"/>
    <col min="11" max="11" width="12.54296875" style="75" bestFit="1" customWidth="1"/>
    <col min="12" max="13" width="16.26953125" style="72" hidden="1" customWidth="1"/>
    <col min="14" max="14" width="50.453125" style="72" bestFit="1" customWidth="1"/>
    <col min="15" max="16384" width="9.1796875" style="72"/>
  </cols>
  <sheetData>
    <row r="1" spans="2:14" ht="34.5" customHeight="1" x14ac:dyDescent="0.35">
      <c r="B1" s="147" t="s">
        <v>0</v>
      </c>
      <c r="C1" s="150" t="s">
        <v>118</v>
      </c>
    </row>
    <row r="2" spans="2:14" ht="12" customHeight="1" thickBot="1" x14ac:dyDescent="0.4"/>
    <row r="3" spans="2:14" s="79" customFormat="1" ht="12" customHeight="1" x14ac:dyDescent="0.35">
      <c r="B3" s="159" t="s">
        <v>9</v>
      </c>
      <c r="C3" s="161" t="s">
        <v>2</v>
      </c>
      <c r="D3" s="163" t="s">
        <v>10</v>
      </c>
      <c r="E3" s="163" t="s">
        <v>11</v>
      </c>
      <c r="F3" s="165" t="s">
        <v>12</v>
      </c>
      <c r="G3" s="167" t="s">
        <v>13</v>
      </c>
      <c r="H3" s="151" t="s">
        <v>14</v>
      </c>
      <c r="I3" s="153" t="s">
        <v>3</v>
      </c>
      <c r="J3" s="77" t="s">
        <v>3</v>
      </c>
      <c r="K3" s="78" t="s">
        <v>15</v>
      </c>
      <c r="L3" s="155" t="s">
        <v>4</v>
      </c>
      <c r="M3" s="156"/>
      <c r="N3" s="157" t="s">
        <v>5</v>
      </c>
    </row>
    <row r="4" spans="2:14" s="79" customFormat="1" ht="12" customHeight="1" x14ac:dyDescent="0.35">
      <c r="B4" s="160"/>
      <c r="C4" s="162"/>
      <c r="D4" s="164"/>
      <c r="E4" s="164"/>
      <c r="F4" s="166"/>
      <c r="G4" s="168"/>
      <c r="H4" s="152"/>
      <c r="I4" s="154"/>
      <c r="J4" s="80" t="s">
        <v>6</v>
      </c>
      <c r="K4" s="81" t="s">
        <v>16</v>
      </c>
      <c r="L4" s="82" t="s">
        <v>7</v>
      </c>
      <c r="M4" s="83" t="s">
        <v>8</v>
      </c>
      <c r="N4" s="158"/>
    </row>
    <row r="5" spans="2:14" ht="12" customHeight="1" x14ac:dyDescent="0.35">
      <c r="B5" s="97"/>
      <c r="C5" s="104"/>
      <c r="D5" s="98"/>
      <c r="E5" s="98"/>
      <c r="F5" s="103"/>
      <c r="G5" s="99"/>
      <c r="I5" s="100"/>
      <c r="J5" s="101">
        <v>0</v>
      </c>
      <c r="K5" s="102"/>
      <c r="L5" s="98"/>
      <c r="M5" s="103"/>
      <c r="N5" s="103"/>
    </row>
    <row r="6" spans="2:14" s="96" customFormat="1" ht="12" customHeight="1" x14ac:dyDescent="0.35">
      <c r="B6" s="84">
        <v>1</v>
      </c>
      <c r="C6" s="85" t="s">
        <v>114</v>
      </c>
      <c r="D6" s="86"/>
      <c r="E6" s="86"/>
      <c r="F6" s="87"/>
      <c r="G6" s="88"/>
      <c r="H6" s="105"/>
      <c r="I6" s="90"/>
      <c r="J6" s="91"/>
      <c r="K6" s="92">
        <f>SUM(J7:J10)</f>
        <v>0</v>
      </c>
      <c r="L6" s="93">
        <v>31000</v>
      </c>
      <c r="M6" s="94">
        <f>K6-L6</f>
        <v>-31000</v>
      </c>
      <c r="N6" s="95"/>
    </row>
    <row r="7" spans="2:14" ht="17.5" customHeight="1" x14ac:dyDescent="0.35">
      <c r="B7" s="97">
        <v>1.1000000000000001</v>
      </c>
      <c r="C7" s="35" t="s">
        <v>88</v>
      </c>
      <c r="D7" s="98"/>
      <c r="E7" s="36" t="s">
        <v>18</v>
      </c>
      <c r="F7" s="37"/>
      <c r="G7" s="99" t="s">
        <v>6</v>
      </c>
      <c r="I7" s="100">
        <f t="shared" ref="I7:I10" si="0">F7*H7</f>
        <v>0</v>
      </c>
      <c r="J7" s="101">
        <f>I7/_xlfn.XLOOKUP(G7,Validation!$F$3:$F$12,Validation!$G$3:$G$12,0)</f>
        <v>0</v>
      </c>
      <c r="K7" s="102"/>
      <c r="L7" s="98"/>
      <c r="M7" s="103"/>
      <c r="N7" s="103"/>
    </row>
    <row r="8" spans="2:14" ht="12" customHeight="1" x14ac:dyDescent="0.35">
      <c r="B8" s="97">
        <v>1.2</v>
      </c>
      <c r="C8" s="9" t="s">
        <v>89</v>
      </c>
      <c r="D8" s="98"/>
      <c r="E8" s="36" t="s">
        <v>18</v>
      </c>
      <c r="F8" s="37"/>
      <c r="G8" s="99" t="s">
        <v>6</v>
      </c>
      <c r="I8" s="100">
        <f t="shared" si="0"/>
        <v>0</v>
      </c>
      <c r="J8" s="101">
        <f>I8/_xlfn.XLOOKUP(G8,Validation!$F$3:$F$12,Validation!$G$3:$G$12,0)</f>
        <v>0</v>
      </c>
      <c r="K8" s="102"/>
      <c r="L8" s="98"/>
      <c r="M8" s="103"/>
      <c r="N8" s="103"/>
    </row>
    <row r="9" spans="2:14" ht="19" customHeight="1" x14ac:dyDescent="0.35">
      <c r="B9" s="97">
        <v>1.3</v>
      </c>
      <c r="C9" s="9" t="s">
        <v>79</v>
      </c>
      <c r="D9" s="98"/>
      <c r="E9" s="36" t="s">
        <v>90</v>
      </c>
      <c r="F9" s="37"/>
      <c r="G9" s="106" t="s">
        <v>19</v>
      </c>
      <c r="I9" s="100">
        <f t="shared" si="0"/>
        <v>0</v>
      </c>
      <c r="J9" s="101">
        <f>I9/_xlfn.XLOOKUP(G9,Validation!$F$3:$F$12,Validation!$G$3:$G$12,0)</f>
        <v>0</v>
      </c>
      <c r="K9" s="102"/>
      <c r="L9" s="98"/>
      <c r="M9" s="103"/>
      <c r="N9" s="103"/>
    </row>
    <row r="10" spans="2:14" ht="18" customHeight="1" x14ac:dyDescent="0.35">
      <c r="B10" s="97">
        <v>1.4</v>
      </c>
      <c r="C10" s="9" t="s">
        <v>144</v>
      </c>
      <c r="D10" s="98"/>
      <c r="E10" s="36" t="s">
        <v>59</v>
      </c>
      <c r="F10" s="37"/>
      <c r="G10" s="99" t="s">
        <v>55</v>
      </c>
      <c r="H10" s="144"/>
      <c r="I10" s="100">
        <f t="shared" si="0"/>
        <v>0</v>
      </c>
      <c r="J10" s="101">
        <f>I10/_xlfn.XLOOKUP(G10,Validation!$F$3:$F$12,Validation!$G$3:$G$12,0)</f>
        <v>0</v>
      </c>
      <c r="K10" s="102"/>
      <c r="L10" s="98"/>
      <c r="M10" s="103"/>
      <c r="N10" s="103"/>
    </row>
    <row r="11" spans="2:14" ht="10.5" customHeight="1" x14ac:dyDescent="0.35">
      <c r="B11" s="97"/>
      <c r="C11" s="9"/>
      <c r="D11" s="98"/>
      <c r="E11" s="36"/>
      <c r="F11" s="37"/>
      <c r="G11" s="99"/>
      <c r="H11" s="144"/>
      <c r="I11" s="100"/>
      <c r="J11" s="101"/>
      <c r="K11" s="102"/>
      <c r="L11" s="98"/>
      <c r="M11" s="103"/>
      <c r="N11" s="103"/>
    </row>
    <row r="12" spans="2:14" s="96" customFormat="1" ht="19.5" customHeight="1" x14ac:dyDescent="0.35">
      <c r="B12" s="84">
        <v>2</v>
      </c>
      <c r="C12" s="85" t="s">
        <v>119</v>
      </c>
      <c r="D12" s="86"/>
      <c r="E12" s="86"/>
      <c r="F12" s="87"/>
      <c r="G12" s="88"/>
      <c r="H12" s="89"/>
      <c r="I12" s="90"/>
      <c r="J12" s="91"/>
      <c r="K12" s="92">
        <f>SUM(J14:J27)</f>
        <v>19078.645413946124</v>
      </c>
      <c r="L12" s="93">
        <v>10000</v>
      </c>
      <c r="M12" s="94">
        <f>K12-L12</f>
        <v>9078.6454139461239</v>
      </c>
      <c r="N12" s="95"/>
    </row>
    <row r="13" spans="2:14" s="96" customFormat="1" ht="12" customHeight="1" x14ac:dyDescent="0.35">
      <c r="B13" s="107">
        <v>2.1</v>
      </c>
      <c r="C13" s="108" t="str">
        <f>'2.1. Event 1'!C6</f>
        <v xml:space="preserve">2-Day Workshop #1 in Thai Nguyen </v>
      </c>
      <c r="D13" s="109"/>
      <c r="E13" s="109"/>
      <c r="F13" s="95"/>
      <c r="G13" s="110"/>
      <c r="H13" s="116"/>
      <c r="I13" s="112">
        <f>F13*H14</f>
        <v>0</v>
      </c>
      <c r="J13" s="113"/>
      <c r="K13" s="114">
        <f>'2.1. Event 1'!L6</f>
        <v>9539.3227069730619</v>
      </c>
      <c r="L13" s="109"/>
      <c r="M13" s="95"/>
      <c r="N13" s="95"/>
    </row>
    <row r="14" spans="2:14" ht="12" customHeight="1" x14ac:dyDescent="0.35">
      <c r="B14" s="97" t="s">
        <v>94</v>
      </c>
      <c r="C14" s="71" t="str">
        <f>'2.1. Event 1'!C7</f>
        <v>Professional fee</v>
      </c>
      <c r="D14" s="98" t="s">
        <v>17</v>
      </c>
      <c r="E14" s="98" t="s">
        <v>21</v>
      </c>
      <c r="F14" s="103">
        <v>1</v>
      </c>
      <c r="G14" s="141" t="s">
        <v>6</v>
      </c>
      <c r="H14" s="142">
        <f>'2.1. Event 1'!L7</f>
        <v>0</v>
      </c>
      <c r="I14" s="100">
        <f>F14*H14</f>
        <v>0</v>
      </c>
      <c r="J14" s="101">
        <f>I14/_xlfn.XLOOKUP(G14,Validation!$F$3:$F$12,Validation!$G$3:$G$12,0)</f>
        <v>0</v>
      </c>
      <c r="K14" s="102"/>
      <c r="L14" s="98"/>
      <c r="M14" s="103"/>
      <c r="N14" s="103"/>
    </row>
    <row r="15" spans="2:14" ht="12" customHeight="1" x14ac:dyDescent="0.35">
      <c r="B15" s="97" t="s">
        <v>96</v>
      </c>
      <c r="C15" s="71" t="str">
        <f>'2.1. Event 1'!C10</f>
        <v>Participant Expenses</v>
      </c>
      <c r="D15" s="98" t="s">
        <v>23</v>
      </c>
      <c r="E15" s="98" t="s">
        <v>21</v>
      </c>
      <c r="F15" s="103">
        <v>1</v>
      </c>
      <c r="G15" s="141" t="s">
        <v>6</v>
      </c>
      <c r="H15" s="142">
        <f>'2.1. Event 1'!L10</f>
        <v>6338.5273449434771</v>
      </c>
      <c r="I15" s="100">
        <f>F15*H15</f>
        <v>6338.5273449434771</v>
      </c>
      <c r="J15" s="101">
        <f>I15/_xlfn.XLOOKUP(G15,Validation!$F$3:$F$12,Validation!$G$3:$G$12,0)</f>
        <v>6338.5273449434771</v>
      </c>
      <c r="K15" s="102"/>
      <c r="L15" s="98"/>
      <c r="M15" s="103"/>
      <c r="N15" s="103"/>
    </row>
    <row r="16" spans="2:14" ht="12" customHeight="1" x14ac:dyDescent="0.35">
      <c r="B16" s="97" t="s">
        <v>100</v>
      </c>
      <c r="C16" s="71" t="str">
        <f>'2.1. Event 1'!C16</f>
        <v>Hotel package per pax (venue rental and lunch, teabreaks per pax)</v>
      </c>
      <c r="D16" s="98"/>
      <c r="E16" s="98" t="s">
        <v>21</v>
      </c>
      <c r="F16" s="103">
        <v>1</v>
      </c>
      <c r="G16" s="99" t="s">
        <v>6</v>
      </c>
      <c r="H16" s="115">
        <f>'2.1. Event 1'!K16</f>
        <v>2922.9510113410497</v>
      </c>
      <c r="I16" s="100">
        <f t="shared" ref="I16:I19" si="1">F16*H16</f>
        <v>2922.9510113410497</v>
      </c>
      <c r="J16" s="101">
        <f>I16/_xlfn.XLOOKUP(G16,Validation!$F$3:$F$12,Validation!$G$3:$G$12,0)</f>
        <v>2922.9510113410497</v>
      </c>
      <c r="K16" s="102"/>
      <c r="L16" s="98"/>
      <c r="M16" s="103"/>
      <c r="N16" s="103"/>
    </row>
    <row r="17" spans="2:14" ht="12" customHeight="1" x14ac:dyDescent="0.35">
      <c r="B17" s="97" t="s">
        <v>103</v>
      </c>
      <c r="C17" s="71" t="str">
        <f>'2.1. Event 1'!C17</f>
        <v>Event organization and logistics</v>
      </c>
      <c r="D17" s="98"/>
      <c r="E17" s="98" t="s">
        <v>21</v>
      </c>
      <c r="F17" s="103">
        <v>1</v>
      </c>
      <c r="G17" s="99" t="s">
        <v>6</v>
      </c>
      <c r="H17" s="115">
        <f>'2.1. Event 1'!K17</f>
        <v>0</v>
      </c>
      <c r="I17" s="100">
        <f t="shared" si="1"/>
        <v>0</v>
      </c>
      <c r="J17" s="101">
        <f>I17/_xlfn.XLOOKUP(G17,Validation!$F$3:$F$12,Validation!$G$3:$G$12,0)</f>
        <v>0</v>
      </c>
      <c r="K17" s="102"/>
      <c r="L17" s="98"/>
      <c r="M17" s="103"/>
      <c r="N17" s="103"/>
    </row>
    <row r="18" spans="2:14" ht="12" customHeight="1" x14ac:dyDescent="0.35">
      <c r="B18" s="97" t="s">
        <v>104</v>
      </c>
      <c r="C18" s="71" t="str">
        <f>'2.1. Event 1'!C22</f>
        <v>Miscellaneous</v>
      </c>
      <c r="D18" s="98"/>
      <c r="E18" s="98" t="s">
        <v>21</v>
      </c>
      <c r="F18" s="103">
        <v>1</v>
      </c>
      <c r="G18" s="99" t="s">
        <v>6</v>
      </c>
      <c r="H18" s="115">
        <f>'2.1. Event 1'!L22</f>
        <v>277.84435068853577</v>
      </c>
      <c r="I18" s="100">
        <f t="shared" si="1"/>
        <v>277.84435068853577</v>
      </c>
      <c r="J18" s="101">
        <f>I18/_xlfn.XLOOKUP(G18,Validation!$F$3:$F$12,Validation!$G$3:$G$12,0)</f>
        <v>277.84435068853577</v>
      </c>
      <c r="K18" s="102"/>
      <c r="L18" s="98"/>
      <c r="M18" s="103"/>
      <c r="N18" s="103"/>
    </row>
    <row r="19" spans="2:14" ht="12" customHeight="1" x14ac:dyDescent="0.35">
      <c r="B19" s="97" t="s">
        <v>105</v>
      </c>
      <c r="C19" s="71" t="str">
        <f>'2.1. Event 1'!C23</f>
        <v>Event Management Cost</v>
      </c>
      <c r="D19" s="98"/>
      <c r="E19" s="98" t="s">
        <v>21</v>
      </c>
      <c r="F19" s="103">
        <v>1</v>
      </c>
      <c r="G19" s="99" t="s">
        <v>6</v>
      </c>
      <c r="H19" s="115">
        <f>'2.1. Event 1'!L23</f>
        <v>0</v>
      </c>
      <c r="I19" s="100">
        <f t="shared" si="1"/>
        <v>0</v>
      </c>
      <c r="J19" s="101">
        <f>I19/_xlfn.XLOOKUP(G19,Validation!$F$3:$F$12,Validation!$G$3:$G$12,0)</f>
        <v>0</v>
      </c>
      <c r="K19" s="102"/>
      <c r="L19" s="98"/>
      <c r="M19" s="103"/>
      <c r="N19" s="103"/>
    </row>
    <row r="20" spans="2:14" ht="12" customHeight="1" x14ac:dyDescent="0.35">
      <c r="B20" s="97"/>
      <c r="D20" s="98"/>
      <c r="E20" s="98"/>
      <c r="F20" s="103"/>
      <c r="G20" s="99"/>
      <c r="H20" s="115"/>
      <c r="I20" s="100"/>
      <c r="J20" s="101"/>
      <c r="K20" s="102"/>
      <c r="L20" s="98"/>
      <c r="M20" s="103"/>
      <c r="N20" s="103"/>
    </row>
    <row r="21" spans="2:14" s="96" customFormat="1" ht="12" customHeight="1" x14ac:dyDescent="0.35">
      <c r="B21" s="107">
        <v>2.2000000000000002</v>
      </c>
      <c r="C21" s="117" t="str">
        <f>'2.2. Event 2'!C6</f>
        <v xml:space="preserve">2-Day Workshop #2 in Son La/ Phu Tho </v>
      </c>
      <c r="D21" s="109"/>
      <c r="E21" s="109"/>
      <c r="F21" s="95"/>
      <c r="G21" s="99"/>
      <c r="H21" s="118"/>
      <c r="I21" s="100">
        <f>F21*H22</f>
        <v>0</v>
      </c>
      <c r="J21" s="113"/>
      <c r="K21" s="114">
        <f>'2.2. Event 2'!L6</f>
        <v>9539.3227069730619</v>
      </c>
      <c r="L21" s="109"/>
      <c r="M21" s="95"/>
      <c r="N21" s="95"/>
    </row>
    <row r="22" spans="2:14" ht="12" customHeight="1" x14ac:dyDescent="0.35">
      <c r="B22" s="97" t="s">
        <v>106</v>
      </c>
      <c r="C22" s="71" t="str">
        <f>'2.2. Event 2'!C7</f>
        <v>Professional fee</v>
      </c>
      <c r="D22" s="98" t="s">
        <v>17</v>
      </c>
      <c r="E22" s="98" t="s">
        <v>21</v>
      </c>
      <c r="F22" s="103">
        <v>1</v>
      </c>
      <c r="G22" s="99" t="s">
        <v>6</v>
      </c>
      <c r="H22" s="115">
        <f>'2.1. Event 1'!L7</f>
        <v>0</v>
      </c>
      <c r="I22" s="100">
        <f>F22*H22</f>
        <v>0</v>
      </c>
      <c r="J22" s="101">
        <f>I22/_xlfn.XLOOKUP(G22,Validation!$F$3:$F$12,Validation!$G$3:$G$12,0)</f>
        <v>0</v>
      </c>
      <c r="K22" s="102"/>
      <c r="L22" s="98"/>
      <c r="M22" s="103"/>
      <c r="N22" s="103"/>
    </row>
    <row r="23" spans="2:14" ht="12" customHeight="1" x14ac:dyDescent="0.35">
      <c r="B23" s="97" t="s">
        <v>107</v>
      </c>
      <c r="C23" s="71" t="str">
        <f>'2.2. Event 2'!C10</f>
        <v>Participant Expenses</v>
      </c>
      <c r="D23" s="98" t="s">
        <v>23</v>
      </c>
      <c r="E23" s="98" t="s">
        <v>21</v>
      </c>
      <c r="F23" s="103">
        <v>1</v>
      </c>
      <c r="G23" s="141" t="s">
        <v>6</v>
      </c>
      <c r="H23" s="142">
        <f>'2.2. Event 2'!L10</f>
        <v>6338.5273449434771</v>
      </c>
      <c r="I23" s="143">
        <f>F23*H23</f>
        <v>6338.5273449434771</v>
      </c>
      <c r="J23" s="101">
        <f>I23/_xlfn.XLOOKUP(G23,Validation!$F$3:$F$12,Validation!$G$3:$G$12,0)</f>
        <v>6338.5273449434771</v>
      </c>
      <c r="K23" s="102"/>
      <c r="L23" s="98"/>
      <c r="M23" s="103"/>
      <c r="N23" s="103"/>
    </row>
    <row r="24" spans="2:14" ht="12" customHeight="1" x14ac:dyDescent="0.35">
      <c r="B24" s="97" t="s">
        <v>108</v>
      </c>
      <c r="C24" s="71" t="str">
        <f>'2.2. Event 2'!C16</f>
        <v>Hotel package per pax (venue rental and lunch, teabreaks per pax)</v>
      </c>
      <c r="D24" s="98"/>
      <c r="E24" s="98" t="s">
        <v>21</v>
      </c>
      <c r="F24" s="103">
        <v>1</v>
      </c>
      <c r="G24" s="141" t="s">
        <v>6</v>
      </c>
      <c r="H24" s="142">
        <f>'2.2. Event 2'!K16</f>
        <v>2922.9510113410497</v>
      </c>
      <c r="I24" s="143">
        <f t="shared" ref="I24:I25" si="2">F24*H24</f>
        <v>2922.9510113410497</v>
      </c>
      <c r="J24" s="101">
        <f>I24/_xlfn.XLOOKUP(G24,Validation!$F$3:$F$12,Validation!$G$3:$G$12,0)</f>
        <v>2922.9510113410497</v>
      </c>
      <c r="K24" s="102"/>
      <c r="L24" s="98"/>
      <c r="M24" s="103"/>
      <c r="N24" s="103"/>
    </row>
    <row r="25" spans="2:14" ht="12" customHeight="1" x14ac:dyDescent="0.35">
      <c r="B25" s="97" t="s">
        <v>109</v>
      </c>
      <c r="C25" s="71" t="str">
        <f>'2.2. Event 2'!C17</f>
        <v>Event organization and logistics</v>
      </c>
      <c r="D25" s="98"/>
      <c r="E25" s="98" t="s">
        <v>21</v>
      </c>
      <c r="F25" s="103">
        <v>1</v>
      </c>
      <c r="G25" s="141" t="s">
        <v>6</v>
      </c>
      <c r="H25" s="142">
        <f>'2.2. Event 2'!K17</f>
        <v>0</v>
      </c>
      <c r="I25" s="143">
        <f t="shared" si="2"/>
        <v>0</v>
      </c>
      <c r="J25" s="101">
        <f>I25/_xlfn.XLOOKUP(G25,Validation!$F$3:$F$12,Validation!$G$3:$G$12,0)</f>
        <v>0</v>
      </c>
      <c r="K25" s="102"/>
      <c r="L25" s="98"/>
      <c r="M25" s="103"/>
      <c r="N25" s="103"/>
    </row>
    <row r="26" spans="2:14" ht="12" customHeight="1" x14ac:dyDescent="0.35">
      <c r="B26" s="97" t="s">
        <v>110</v>
      </c>
      <c r="C26" s="71" t="str">
        <f>'2.2. Event 2'!C22</f>
        <v>Miscellaneous</v>
      </c>
      <c r="D26" s="98"/>
      <c r="E26" s="98" t="s">
        <v>21</v>
      </c>
      <c r="F26" s="103">
        <v>1</v>
      </c>
      <c r="G26" s="141" t="s">
        <v>6</v>
      </c>
      <c r="H26" s="142">
        <f>'2.2. Event 2'!L22</f>
        <v>277.84435068853577</v>
      </c>
      <c r="I26" s="143">
        <f>F26*H26</f>
        <v>277.84435068853577</v>
      </c>
      <c r="J26" s="101">
        <f>I26/_xlfn.XLOOKUP(G26,Validation!$F$3:$F$12,Validation!$G$3:$G$12,0)</f>
        <v>277.84435068853577</v>
      </c>
      <c r="K26" s="102"/>
      <c r="L26" s="98"/>
      <c r="M26" s="103"/>
      <c r="N26" s="103"/>
    </row>
    <row r="27" spans="2:14" ht="12" customHeight="1" x14ac:dyDescent="0.35">
      <c r="B27" s="97" t="s">
        <v>111</v>
      </c>
      <c r="C27" s="71" t="str">
        <f>'2.2. Event 2'!C23</f>
        <v>Event Management Cost</v>
      </c>
      <c r="D27" s="98"/>
      <c r="E27" s="98" t="s">
        <v>21</v>
      </c>
      <c r="F27" s="103">
        <v>1</v>
      </c>
      <c r="G27" s="99" t="s">
        <v>6</v>
      </c>
      <c r="H27" s="115">
        <f>'2.2. Event 2'!L23</f>
        <v>0</v>
      </c>
      <c r="I27" s="100">
        <f>F27*H27</f>
        <v>0</v>
      </c>
      <c r="J27" s="101">
        <f>I27/_xlfn.XLOOKUP(G27,Validation!$F$3:$F$12,Validation!$G$3:$G$12,0)</f>
        <v>0</v>
      </c>
      <c r="K27" s="102"/>
      <c r="L27" s="98"/>
      <c r="M27" s="103"/>
      <c r="N27" s="103"/>
    </row>
    <row r="28" spans="2:14" ht="12" customHeight="1" x14ac:dyDescent="0.35">
      <c r="B28" s="97"/>
      <c r="D28" s="98"/>
      <c r="E28" s="98"/>
      <c r="F28" s="103"/>
      <c r="G28" s="99"/>
      <c r="H28" s="115"/>
      <c r="I28" s="100"/>
      <c r="J28" s="101"/>
      <c r="K28" s="102"/>
      <c r="L28" s="98"/>
      <c r="M28" s="103"/>
      <c r="N28" s="103"/>
    </row>
    <row r="29" spans="2:14" s="96" customFormat="1" ht="12" customHeight="1" x14ac:dyDescent="0.35">
      <c r="B29" s="84">
        <v>3</v>
      </c>
      <c r="C29" s="85" t="s">
        <v>115</v>
      </c>
      <c r="D29" s="86"/>
      <c r="E29" s="86"/>
      <c r="F29" s="87"/>
      <c r="G29" s="88"/>
      <c r="H29" s="105"/>
      <c r="I29" s="90"/>
      <c r="J29" s="91"/>
      <c r="K29" s="92">
        <f>SUM(J30:J32)</f>
        <v>0</v>
      </c>
      <c r="L29" s="93">
        <v>31000</v>
      </c>
      <c r="M29" s="94">
        <f>K29-L29</f>
        <v>-31000</v>
      </c>
      <c r="N29" s="95"/>
    </row>
    <row r="30" spans="2:14" ht="17.5" customHeight="1" x14ac:dyDescent="0.35">
      <c r="B30" s="97">
        <v>3.1</v>
      </c>
      <c r="C30" s="35" t="s">
        <v>20</v>
      </c>
      <c r="D30" s="98"/>
      <c r="E30" s="36" t="s">
        <v>18</v>
      </c>
      <c r="F30" s="37"/>
      <c r="G30" s="99" t="s">
        <v>6</v>
      </c>
      <c r="I30" s="100">
        <f t="shared" ref="I30:I31" si="3">F30*H30</f>
        <v>0</v>
      </c>
      <c r="J30" s="101">
        <f>I30/_xlfn.XLOOKUP(G30,Validation!$F$3:$F$12,Validation!$G$3:$G$12,0)</f>
        <v>0</v>
      </c>
      <c r="K30" s="102"/>
      <c r="L30" s="98"/>
      <c r="M30" s="103"/>
      <c r="N30" s="103"/>
    </row>
    <row r="31" spans="2:14" ht="12" customHeight="1" x14ac:dyDescent="0.35">
      <c r="B31" s="97">
        <v>3.2</v>
      </c>
      <c r="C31" s="9" t="s">
        <v>120</v>
      </c>
      <c r="D31" s="98"/>
      <c r="E31" s="36" t="s">
        <v>121</v>
      </c>
      <c r="F31" s="37"/>
      <c r="G31" s="141" t="s">
        <v>6</v>
      </c>
      <c r="H31" s="144"/>
      <c r="I31" s="100">
        <f t="shared" si="3"/>
        <v>0</v>
      </c>
      <c r="J31" s="101">
        <f>I31/_xlfn.XLOOKUP(G31,Validation!$F$3:$F$12,Validation!$G$3:$G$12,0)</f>
        <v>0</v>
      </c>
      <c r="K31" s="102"/>
      <c r="L31" s="98"/>
      <c r="M31" s="103"/>
      <c r="N31" s="103"/>
    </row>
    <row r="32" spans="2:14" ht="16" customHeight="1" x14ac:dyDescent="0.35">
      <c r="B32" s="97"/>
      <c r="D32" s="98"/>
      <c r="E32" s="98"/>
      <c r="F32" s="103"/>
      <c r="G32" s="141"/>
      <c r="H32" s="142"/>
      <c r="I32" s="100"/>
      <c r="J32" s="101"/>
      <c r="K32" s="102"/>
      <c r="L32" s="98"/>
      <c r="M32" s="103"/>
      <c r="N32" s="103"/>
    </row>
    <row r="33" spans="2:14" s="96" customFormat="1" ht="12" customHeight="1" x14ac:dyDescent="0.35">
      <c r="B33" s="84">
        <v>4</v>
      </c>
      <c r="C33" s="85" t="s">
        <v>116</v>
      </c>
      <c r="D33" s="86"/>
      <c r="E33" s="86"/>
      <c r="F33" s="87"/>
      <c r="G33" s="88"/>
      <c r="H33" s="89"/>
      <c r="I33" s="119"/>
      <c r="J33" s="91"/>
      <c r="K33" s="92">
        <f>SUM(J34:J36)</f>
        <v>0</v>
      </c>
      <c r="L33" s="93">
        <v>7500</v>
      </c>
      <c r="M33" s="94">
        <f>K33-L33</f>
        <v>-7500</v>
      </c>
      <c r="N33" s="95"/>
    </row>
    <row r="34" spans="2:14" s="96" customFormat="1" ht="14.5" customHeight="1" x14ac:dyDescent="0.35">
      <c r="B34" s="97">
        <v>4.0999999999999996</v>
      </c>
      <c r="C34" s="104" t="s">
        <v>117</v>
      </c>
      <c r="D34" s="98"/>
      <c r="E34" s="98" t="s">
        <v>18</v>
      </c>
      <c r="F34" s="103"/>
      <c r="G34" s="135" t="s">
        <v>6</v>
      </c>
      <c r="H34" s="136"/>
      <c r="I34" s="137">
        <f t="shared" ref="I34" si="4">F34*H34</f>
        <v>0</v>
      </c>
      <c r="J34" s="138">
        <f>I34/_xlfn.XLOOKUP(G34,Validation!$F$3:$F$12,Validation!$G$3:$G$12,0)</f>
        <v>0</v>
      </c>
      <c r="K34" s="133"/>
      <c r="L34" s="132"/>
      <c r="M34" s="134"/>
      <c r="N34" s="95"/>
    </row>
    <row r="35" spans="2:14" s="96" customFormat="1" ht="12" customHeight="1" x14ac:dyDescent="0.35">
      <c r="B35" s="97">
        <v>4.2</v>
      </c>
      <c r="C35" s="71" t="s">
        <v>145</v>
      </c>
      <c r="D35" s="98"/>
      <c r="E35" s="98" t="s">
        <v>24</v>
      </c>
      <c r="F35" s="103"/>
      <c r="G35" s="135" t="s">
        <v>55</v>
      </c>
      <c r="H35" s="136"/>
      <c r="I35" s="137">
        <f t="shared" ref="I35" si="5">F35*H35</f>
        <v>0</v>
      </c>
      <c r="J35" s="138">
        <f>I35/_xlfn.XLOOKUP(G35,Validation!$F$3:$F$12,Validation!$G$3:$G$12,0)</f>
        <v>0</v>
      </c>
      <c r="K35" s="133"/>
      <c r="L35" s="132"/>
      <c r="M35" s="134"/>
      <c r="N35" s="95"/>
    </row>
    <row r="36" spans="2:14" s="96" customFormat="1" ht="18" customHeight="1" x14ac:dyDescent="0.35">
      <c r="B36" s="97"/>
      <c r="C36" s="71"/>
      <c r="D36" s="98"/>
      <c r="E36" s="98"/>
      <c r="F36" s="103"/>
      <c r="G36" s="135"/>
      <c r="H36" s="136"/>
      <c r="I36" s="137"/>
      <c r="J36" s="138"/>
      <c r="K36" s="133"/>
      <c r="L36" s="132"/>
      <c r="M36" s="134"/>
      <c r="N36" s="95"/>
    </row>
    <row r="37" spans="2:14" s="96" customFormat="1" ht="17.5" customHeight="1" x14ac:dyDescent="0.35">
      <c r="B37" s="84">
        <v>5</v>
      </c>
      <c r="C37" s="85" t="str">
        <f>'5. Replication WS'!C6</f>
        <v xml:space="preserve">Actitivy 5: 1-Day Replication Workshop in Hanoi </v>
      </c>
      <c r="D37" s="86"/>
      <c r="E37" s="86"/>
      <c r="F37" s="87"/>
      <c r="G37" s="88"/>
      <c r="H37" s="89"/>
      <c r="I37" s="119"/>
      <c r="J37" s="91"/>
      <c r="K37" s="92">
        <f>'5. Replication WS'!L6</f>
        <v>13000.901506678099</v>
      </c>
      <c r="L37" s="93"/>
      <c r="M37" s="94"/>
      <c r="N37" s="95"/>
    </row>
    <row r="38" spans="2:14" s="96" customFormat="1" ht="12" customHeight="1" x14ac:dyDescent="0.35">
      <c r="B38" s="97">
        <v>5.0999999999999996</v>
      </c>
      <c r="C38" s="71" t="s">
        <v>148</v>
      </c>
      <c r="D38" s="109"/>
      <c r="E38" s="98" t="s">
        <v>18</v>
      </c>
      <c r="F38" s="103"/>
      <c r="G38" s="139" t="s">
        <v>6</v>
      </c>
      <c r="H38" s="140">
        <f>'5. Replication WS'!L7</f>
        <v>0</v>
      </c>
      <c r="I38" s="137">
        <f t="shared" ref="I38" si="6">F38*H38</f>
        <v>0</v>
      </c>
      <c r="J38" s="138">
        <f>I38/_xlfn.XLOOKUP(G38,Validation!$F$3:$F$12,Validation!$G$3:$G$12,0)</f>
        <v>0</v>
      </c>
      <c r="K38" s="114">
        <f>'2.1. Event 1'!L25</f>
        <v>0</v>
      </c>
      <c r="L38" s="109"/>
      <c r="M38" s="95"/>
      <c r="N38" s="95"/>
    </row>
    <row r="39" spans="2:14" s="96" customFormat="1" ht="12" customHeight="1" x14ac:dyDescent="0.35">
      <c r="B39" s="97">
        <v>5.2</v>
      </c>
      <c r="C39" s="71" t="str">
        <f>'5. Replication WS'!C11</f>
        <v>Participant Expenses</v>
      </c>
      <c r="D39" s="109"/>
      <c r="E39" s="98" t="s">
        <v>21</v>
      </c>
      <c r="F39" s="103">
        <v>1</v>
      </c>
      <c r="G39" s="139" t="s">
        <v>6</v>
      </c>
      <c r="H39" s="140">
        <f>'5. Replication WS'!L11</f>
        <v>9142.6061717079137</v>
      </c>
      <c r="I39" s="137">
        <f t="shared" ref="I39:I40" si="7">F39*H39</f>
        <v>9142.6061717079137</v>
      </c>
      <c r="J39" s="138">
        <f>I39/_xlfn.XLOOKUP(G39,Validation!$F$3:$F$12,Validation!$G$3:$G$12,0)</f>
        <v>9142.6061717079137</v>
      </c>
      <c r="K39" s="114">
        <f>'2.1. Event 1'!L26</f>
        <v>0</v>
      </c>
      <c r="L39" s="109"/>
      <c r="M39" s="95"/>
      <c r="N39" s="95"/>
    </row>
    <row r="40" spans="2:14" ht="12" customHeight="1" x14ac:dyDescent="0.35">
      <c r="B40" s="97">
        <v>5.3</v>
      </c>
      <c r="C40" s="71" t="str">
        <f>'5. Replication WS'!C19</f>
        <v>Hotel package per pax (venue rental and lunch, teabreaks per pax)</v>
      </c>
      <c r="D40" s="98" t="s">
        <v>17</v>
      </c>
      <c r="E40" s="98" t="s">
        <v>21</v>
      </c>
      <c r="F40" s="103">
        <v>1</v>
      </c>
      <c r="G40" s="99" t="s">
        <v>6</v>
      </c>
      <c r="H40" s="115">
        <f>'5. Replication WS'!K19</f>
        <v>3858.2953349701861</v>
      </c>
      <c r="I40" s="137">
        <f t="shared" si="7"/>
        <v>3858.2953349701861</v>
      </c>
      <c r="J40" s="138">
        <f>I40/_xlfn.XLOOKUP(G40,Validation!$F$3:$F$12,Validation!$G$3:$G$12,0)</f>
        <v>3858.2953349701861</v>
      </c>
      <c r="K40" s="102"/>
      <c r="L40" s="98"/>
      <c r="M40" s="103"/>
      <c r="N40" s="103"/>
    </row>
    <row r="41" spans="2:14" ht="12" customHeight="1" x14ac:dyDescent="0.35">
      <c r="B41" s="97">
        <v>5.4</v>
      </c>
      <c r="C41" s="71" t="str">
        <f>'5. Replication WS'!C20</f>
        <v>Event organization and logistics</v>
      </c>
      <c r="D41" s="98" t="s">
        <v>23</v>
      </c>
      <c r="E41" s="98" t="s">
        <v>21</v>
      </c>
      <c r="F41" s="103">
        <v>1</v>
      </c>
      <c r="G41" s="99" t="s">
        <v>6</v>
      </c>
      <c r="H41" s="115">
        <f>'5. Replication WS'!K20</f>
        <v>0</v>
      </c>
      <c r="I41" s="100">
        <f>F41*H41</f>
        <v>0</v>
      </c>
      <c r="J41" s="101">
        <f>I41/_xlfn.XLOOKUP(G41,Validation!$F$3:$F$12,Validation!$G$3:$G$12,0)</f>
        <v>0</v>
      </c>
      <c r="K41" s="102"/>
      <c r="L41" s="98"/>
      <c r="M41" s="103"/>
      <c r="N41" s="103"/>
    </row>
    <row r="42" spans="2:14" ht="12" customHeight="1" x14ac:dyDescent="0.35">
      <c r="B42" s="97">
        <v>5.5</v>
      </c>
      <c r="C42" s="71" t="str">
        <f>'5. Replication WS'!C27</f>
        <v>Miscellaneous</v>
      </c>
      <c r="D42" s="98"/>
      <c r="E42" s="98" t="s">
        <v>21</v>
      </c>
      <c r="F42" s="103">
        <v>1</v>
      </c>
      <c r="G42" s="99" t="s">
        <v>6</v>
      </c>
      <c r="H42" s="115">
        <f>'5. Replication WS'!L27</f>
        <v>0</v>
      </c>
      <c r="I42" s="100">
        <f t="shared" ref="I42:I43" si="8">F42*H42</f>
        <v>0</v>
      </c>
      <c r="J42" s="101">
        <f>I42/_xlfn.XLOOKUP(G42,Validation!$F$3:$F$12,Validation!$G$3:$G$12,0)</f>
        <v>0</v>
      </c>
      <c r="K42" s="102"/>
      <c r="L42" s="98"/>
      <c r="M42" s="103"/>
      <c r="N42" s="103"/>
    </row>
    <row r="43" spans="2:14" ht="12" customHeight="1" x14ac:dyDescent="0.35">
      <c r="B43" s="97">
        <v>5.6</v>
      </c>
      <c r="C43" s="71" t="str">
        <f>'5. Replication WS'!C28</f>
        <v>Event Management Cost</v>
      </c>
      <c r="D43" s="98"/>
      <c r="E43" s="98" t="s">
        <v>21</v>
      </c>
      <c r="F43" s="103">
        <v>1</v>
      </c>
      <c r="G43" s="99" t="s">
        <v>6</v>
      </c>
      <c r="H43" s="115">
        <f>'5. Replication WS'!L28</f>
        <v>0</v>
      </c>
      <c r="I43" s="100">
        <f t="shared" si="8"/>
        <v>0</v>
      </c>
      <c r="J43" s="101">
        <f>I43/_xlfn.XLOOKUP(G43,Validation!$F$3:$F$12,Validation!$G$3:$G$12,0)</f>
        <v>0</v>
      </c>
      <c r="K43" s="102"/>
      <c r="L43" s="98"/>
      <c r="M43" s="103"/>
      <c r="N43" s="103"/>
    </row>
    <row r="44" spans="2:14" ht="12" customHeight="1" x14ac:dyDescent="0.35">
      <c r="B44" s="97"/>
      <c r="D44" s="98"/>
      <c r="E44" s="98"/>
      <c r="F44" s="103"/>
      <c r="G44" s="99"/>
      <c r="H44" s="115"/>
      <c r="I44" s="100"/>
      <c r="J44" s="101"/>
      <c r="K44" s="102"/>
      <c r="L44" s="98"/>
      <c r="M44" s="103"/>
      <c r="N44" s="103"/>
    </row>
    <row r="45" spans="2:14" ht="12" customHeight="1" x14ac:dyDescent="0.35">
      <c r="B45" s="84">
        <v>6</v>
      </c>
      <c r="C45" s="85" t="s">
        <v>113</v>
      </c>
      <c r="D45" s="86"/>
      <c r="E45" s="86"/>
      <c r="F45" s="87"/>
      <c r="G45" s="88"/>
      <c r="H45" s="89"/>
      <c r="I45" s="90"/>
      <c r="J45" s="91"/>
      <c r="K45" s="92">
        <f>J46</f>
        <v>0</v>
      </c>
      <c r="L45" s="98"/>
      <c r="M45" s="103"/>
      <c r="N45" s="103"/>
    </row>
    <row r="46" spans="2:14" ht="12" customHeight="1" x14ac:dyDescent="0.35">
      <c r="B46" s="97">
        <v>6.1</v>
      </c>
      <c r="C46" s="71" t="s">
        <v>26</v>
      </c>
      <c r="D46" s="98" t="s">
        <v>17</v>
      </c>
      <c r="E46" s="98" t="s">
        <v>18</v>
      </c>
      <c r="F46" s="103"/>
      <c r="G46" s="99" t="s">
        <v>6</v>
      </c>
      <c r="H46" s="115"/>
      <c r="I46" s="100">
        <f>F46*H46</f>
        <v>0</v>
      </c>
      <c r="J46" s="101">
        <f>I46/_xlfn.XLOOKUP(G46,Validation!$F$3:$F$12,Validation!$G$3:$G$12,0)</f>
        <v>0</v>
      </c>
      <c r="K46" s="102"/>
      <c r="L46" s="98"/>
      <c r="M46" s="103"/>
      <c r="N46" s="103"/>
    </row>
    <row r="47" spans="2:14" ht="12" customHeight="1" x14ac:dyDescent="0.35">
      <c r="B47" s="97"/>
      <c r="D47" s="98"/>
      <c r="E47" s="98"/>
      <c r="F47" s="103"/>
      <c r="G47" s="99"/>
      <c r="H47" s="115"/>
      <c r="I47" s="100"/>
      <c r="J47" s="101"/>
      <c r="K47" s="102"/>
      <c r="L47" s="98"/>
      <c r="M47" s="103"/>
      <c r="N47" s="103"/>
    </row>
    <row r="48" spans="2:14" s="96" customFormat="1" ht="12" customHeight="1" x14ac:dyDescent="0.35">
      <c r="B48" s="84">
        <v>7</v>
      </c>
      <c r="C48" s="85" t="s">
        <v>37</v>
      </c>
      <c r="D48" s="86"/>
      <c r="E48" s="86"/>
      <c r="F48" s="87"/>
      <c r="G48" s="88"/>
      <c r="H48" s="89"/>
      <c r="I48" s="119"/>
      <c r="J48" s="91"/>
      <c r="K48" s="92">
        <f>J49</f>
        <v>4000</v>
      </c>
      <c r="L48" s="93">
        <v>7500</v>
      </c>
      <c r="M48" s="94">
        <f>K48-L48</f>
        <v>-3500</v>
      </c>
      <c r="N48" s="95"/>
    </row>
    <row r="49" spans="2:14" ht="12" customHeight="1" x14ac:dyDescent="0.35">
      <c r="B49" s="97">
        <v>7.1</v>
      </c>
      <c r="C49" s="71" t="s">
        <v>82</v>
      </c>
      <c r="D49" s="98"/>
      <c r="E49" s="98" t="s">
        <v>24</v>
      </c>
      <c r="F49" s="103">
        <v>1</v>
      </c>
      <c r="G49" s="99" t="s">
        <v>6</v>
      </c>
      <c r="H49" s="120">
        <v>4000</v>
      </c>
      <c r="I49" s="100">
        <f>F49*H49</f>
        <v>4000</v>
      </c>
      <c r="J49" s="101">
        <f>I49/_xlfn.XLOOKUP(G49,Validation!$F$3:$F$12,Validation!$G$3:$G$12,0)</f>
        <v>4000</v>
      </c>
      <c r="K49" s="102"/>
      <c r="L49" s="98"/>
      <c r="M49" s="103"/>
      <c r="N49" s="103"/>
    </row>
    <row r="50" spans="2:14" ht="12" customHeight="1" x14ac:dyDescent="0.35">
      <c r="B50" s="97"/>
      <c r="D50" s="98"/>
      <c r="E50" s="98"/>
      <c r="F50" s="103"/>
      <c r="G50" s="99"/>
      <c r="H50" s="120"/>
      <c r="I50" s="100"/>
      <c r="J50" s="101"/>
      <c r="K50" s="102"/>
      <c r="L50" s="98"/>
      <c r="M50" s="103"/>
      <c r="N50" s="103"/>
    </row>
    <row r="51" spans="2:14" ht="12" customHeight="1" thickBot="1" x14ac:dyDescent="0.4">
      <c r="B51" s="121"/>
      <c r="C51" s="122"/>
      <c r="D51" s="123"/>
      <c r="E51" s="123"/>
      <c r="F51" s="124"/>
      <c r="G51" s="125"/>
      <c r="H51" s="126"/>
      <c r="I51" s="127"/>
      <c r="J51" s="128"/>
      <c r="K51" s="129"/>
      <c r="L51" s="123"/>
      <c r="M51" s="124"/>
      <c r="N51" s="124"/>
    </row>
    <row r="53" spans="2:14" ht="18" customHeight="1" x14ac:dyDescent="0.35">
      <c r="C53" s="130"/>
      <c r="J53" s="111" t="s">
        <v>80</v>
      </c>
      <c r="K53" s="131">
        <f>K6+K12+K33+K48+K29+K37+K45</f>
        <v>36079.546920624227</v>
      </c>
    </row>
    <row r="54" spans="2:14" ht="18" customHeight="1" x14ac:dyDescent="0.35">
      <c r="C54" s="130"/>
      <c r="J54" s="111" t="s">
        <v>81</v>
      </c>
      <c r="K54" s="131">
        <f>ROUNDUP(K53,-3)</f>
        <v>37000</v>
      </c>
    </row>
  </sheetData>
  <mergeCells count="10">
    <mergeCell ref="H3:H4"/>
    <mergeCell ref="I3:I4"/>
    <mergeCell ref="L3:M3"/>
    <mergeCell ref="N3:N4"/>
    <mergeCell ref="B3:B4"/>
    <mergeCell ref="C3:C4"/>
    <mergeCell ref="D3:D4"/>
    <mergeCell ref="E3:E4"/>
    <mergeCell ref="F3:F4"/>
    <mergeCell ref="G3:G4"/>
  </mergeCells>
  <phoneticPr fontId="3" type="noConversion"/>
  <dataValidations count="1">
    <dataValidation type="whole" operator="greaterThan" allowBlank="1" showInputMessage="1" showErrorMessage="1" error="Input Number" sqref="F1:F1048576" xr:uid="{FD885F39-D302-4F89-B8D4-AAF88D4D4CA4}">
      <formula1>0</formula1>
    </dataValidation>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error="Use Drop Down List_x000a_" xr:uid="{438A8CBF-177F-43A1-A5E4-2C72F49B7666}">
          <x14:formula1>
            <xm:f>Validation!$B$3:$B$20</xm:f>
          </x14:formula1>
          <xm:sqref>D51:D1048576 D1:D48</xm:sqref>
        </x14:dataValidation>
        <x14:dataValidation type="list" allowBlank="1" showInputMessage="1" showErrorMessage="1" error="See Drop Down Menu" xr:uid="{9DA1551E-00E0-4404-8F23-3F8DF63A8E0E}">
          <x14:formula1>
            <xm:f>Validation!$D$3:$D$17</xm:f>
          </x14:formula1>
          <xm:sqref>E51:E1048576 E12:E29 E1:E6 E32:E48</xm:sqref>
        </x14:dataValidation>
        <x14:dataValidation type="list" allowBlank="1" showInputMessage="1" showErrorMessage="1" xr:uid="{40F9759A-5ADF-409C-813F-AFE312565661}">
          <x14:formula1>
            <xm:f>Validation!$F$3:$F$12</xm:f>
          </x14:formula1>
          <xm:sqref>H52:H1048576 H1:H4 G51:G1048576 G1:G48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40E88-E18A-4041-B23C-8EEB7B0AAA7A}">
  <dimension ref="B1:M29"/>
  <sheetViews>
    <sheetView zoomScale="85" zoomScaleNormal="85" workbookViewId="0">
      <pane xSplit="3" ySplit="5" topLeftCell="D6" activePane="bottomRight" state="frozen"/>
      <selection pane="topRight" activeCell="D1" sqref="D1"/>
      <selection pane="bottomLeft" activeCell="A9" sqref="A9"/>
      <selection pane="bottomRight" activeCell="C18" sqref="C18"/>
    </sheetView>
  </sheetViews>
  <sheetFormatPr defaultRowHeight="12" customHeight="1" x14ac:dyDescent="0.35"/>
  <cols>
    <col min="1" max="1" width="1.1796875" customWidth="1"/>
    <col min="2" max="2" width="15.7265625" style="1" customWidth="1"/>
    <col min="3" max="3" width="57.81640625" customWidth="1"/>
    <col min="4" max="4" width="25.54296875" customWidth="1"/>
    <col min="5" max="5" width="7.26953125" customWidth="1"/>
    <col min="6" max="7" width="10.81640625" customWidth="1"/>
    <col min="8" max="8" width="6" style="7" customWidth="1"/>
    <col min="9" max="10" width="17.81640625" style="58" customWidth="1"/>
    <col min="11" max="12" width="16.26953125" style="7" customWidth="1"/>
    <col min="13" max="13" width="50.453125" bestFit="1" customWidth="1"/>
  </cols>
  <sheetData>
    <row r="1" spans="2:13" ht="24" customHeight="1" x14ac:dyDescent="0.35">
      <c r="B1" s="147" t="s">
        <v>0</v>
      </c>
      <c r="C1" s="10" t="str">
        <f>'Activities Budget-Final'!C1</f>
        <v>Dual transition for Resilient agriculture</v>
      </c>
    </row>
    <row r="2" spans="2:13" ht="24" customHeight="1" x14ac:dyDescent="0.35">
      <c r="B2" s="147" t="s">
        <v>9</v>
      </c>
      <c r="C2" s="10" t="str">
        <f>C6</f>
        <v xml:space="preserve">2-Day Workshop #1 in Thai Nguyen </v>
      </c>
    </row>
    <row r="3" spans="2:13" ht="12" customHeight="1" thickBot="1" x14ac:dyDescent="0.4">
      <c r="B3" s="32"/>
      <c r="C3" s="9"/>
    </row>
    <row r="4" spans="2:13" s="2" customFormat="1" ht="12" customHeight="1" x14ac:dyDescent="0.35">
      <c r="B4" s="171" t="s">
        <v>27</v>
      </c>
      <c r="C4" s="173" t="s">
        <v>2</v>
      </c>
      <c r="D4" s="173" t="s">
        <v>10</v>
      </c>
      <c r="E4" s="175" t="s">
        <v>11</v>
      </c>
      <c r="F4" s="177" t="s">
        <v>12</v>
      </c>
      <c r="G4" s="179" t="s">
        <v>40</v>
      </c>
      <c r="H4" s="183" t="s">
        <v>13</v>
      </c>
      <c r="I4" s="181" t="s">
        <v>14</v>
      </c>
      <c r="J4" s="185" t="s">
        <v>3</v>
      </c>
      <c r="K4" s="29" t="s">
        <v>3</v>
      </c>
      <c r="L4" s="29" t="s">
        <v>15</v>
      </c>
      <c r="M4" s="169" t="s">
        <v>5</v>
      </c>
    </row>
    <row r="5" spans="2:13" s="2" customFormat="1" ht="12" customHeight="1" thickBot="1" x14ac:dyDescent="0.4">
      <c r="B5" s="172"/>
      <c r="C5" s="174"/>
      <c r="D5" s="174"/>
      <c r="E5" s="176"/>
      <c r="F5" s="178"/>
      <c r="G5" s="180"/>
      <c r="H5" s="184"/>
      <c r="I5" s="182"/>
      <c r="J5" s="186"/>
      <c r="K5" s="30" t="s">
        <v>6</v>
      </c>
      <c r="L5" s="30" t="s">
        <v>16</v>
      </c>
      <c r="M5" s="170"/>
    </row>
    <row r="6" spans="2:13" s="11" customFormat="1" ht="14.5" x14ac:dyDescent="0.35">
      <c r="B6" s="33">
        <v>2.1</v>
      </c>
      <c r="C6" s="57" t="s">
        <v>128</v>
      </c>
      <c r="D6" s="38"/>
      <c r="E6" s="26"/>
      <c r="F6" s="17"/>
      <c r="G6" s="27"/>
      <c r="H6" s="21"/>
      <c r="I6" s="59"/>
      <c r="J6" s="60"/>
      <c r="K6" s="24"/>
      <c r="L6" s="24">
        <f>SUM(L7:L24)</f>
        <v>9539.3227069730619</v>
      </c>
      <c r="M6" s="20"/>
    </row>
    <row r="7" spans="2:13" ht="14.5" x14ac:dyDescent="0.35">
      <c r="B7" s="51" t="s">
        <v>94</v>
      </c>
      <c r="C7" s="43" t="s">
        <v>20</v>
      </c>
      <c r="D7" s="44"/>
      <c r="E7" s="45"/>
      <c r="F7" s="46"/>
      <c r="G7" s="47"/>
      <c r="H7" s="48"/>
      <c r="I7" s="61"/>
      <c r="J7" s="62"/>
      <c r="K7" s="49"/>
      <c r="L7" s="50">
        <f>IFERROR(SUMIFS(K:K, B:B, B7 &amp; "*"), "")</f>
        <v>0</v>
      </c>
      <c r="M7" s="15"/>
    </row>
    <row r="8" spans="2:13" ht="14.5" x14ac:dyDescent="0.35">
      <c r="B8" s="34" t="s">
        <v>95</v>
      </c>
      <c r="C8" s="39" t="s">
        <v>154</v>
      </c>
      <c r="D8" s="39" t="s">
        <v>17</v>
      </c>
      <c r="E8" s="25" t="s">
        <v>18</v>
      </c>
      <c r="G8" s="18"/>
      <c r="H8" s="22" t="s">
        <v>6</v>
      </c>
      <c r="I8" s="63"/>
      <c r="J8" s="64">
        <f>F8*G8*I8</f>
        <v>0</v>
      </c>
      <c r="K8" s="13">
        <f>J8/_xlfn.XLOOKUP(H8,[1]Validation!$F$3:$F$12,[1]Validation!$G$3:$G$12,0)</f>
        <v>0</v>
      </c>
      <c r="L8" s="13"/>
      <c r="M8" s="15"/>
    </row>
    <row r="9" spans="2:13" ht="14.5" x14ac:dyDescent="0.35">
      <c r="B9" s="34"/>
      <c r="C9" s="39"/>
      <c r="D9" s="39"/>
      <c r="E9" s="25"/>
      <c r="G9" s="18"/>
      <c r="H9" s="22"/>
      <c r="I9" s="63"/>
      <c r="J9" s="64"/>
      <c r="K9" s="13"/>
      <c r="L9" s="13"/>
      <c r="M9" s="15"/>
    </row>
    <row r="10" spans="2:13" ht="14.5" x14ac:dyDescent="0.35">
      <c r="B10" s="51" t="s">
        <v>96</v>
      </c>
      <c r="C10" s="43" t="s">
        <v>76</v>
      </c>
      <c r="D10" s="43"/>
      <c r="E10" s="52"/>
      <c r="F10" s="53"/>
      <c r="G10" s="54"/>
      <c r="H10" s="55"/>
      <c r="I10" s="65"/>
      <c r="J10" s="66"/>
      <c r="K10" s="50"/>
      <c r="L10" s="50">
        <f>IFERROR(SUMIFS(K:K, B:B, B10 &amp; "*"), "")</f>
        <v>6338.5273449434771</v>
      </c>
      <c r="M10" s="15"/>
    </row>
    <row r="11" spans="2:13" ht="52.5" x14ac:dyDescent="0.35">
      <c r="B11" s="34" t="s">
        <v>97</v>
      </c>
      <c r="C11" s="39" t="s">
        <v>93</v>
      </c>
      <c r="D11" s="39" t="s">
        <v>30</v>
      </c>
      <c r="E11" s="25" t="s">
        <v>31</v>
      </c>
      <c r="F11">
        <v>20</v>
      </c>
      <c r="G11" s="18">
        <v>3</v>
      </c>
      <c r="H11" s="22" t="s">
        <v>19</v>
      </c>
      <c r="I11" s="63">
        <v>34</v>
      </c>
      <c r="J11" s="64">
        <f t="shared" ref="J11:J13" si="0">F11*G11*I11</f>
        <v>2040</v>
      </c>
      <c r="K11" s="13">
        <f>J11/_xlfn.XLOOKUP(H11,Validation!$F$3:$F$12,Validation!$G$3:$G$12,0)</f>
        <v>3116.4069660861596</v>
      </c>
      <c r="L11" s="13"/>
      <c r="M11" s="146" t="s">
        <v>122</v>
      </c>
    </row>
    <row r="12" spans="2:13" ht="65.5" x14ac:dyDescent="0.35">
      <c r="B12" s="34" t="s">
        <v>98</v>
      </c>
      <c r="C12" s="39" t="s">
        <v>146</v>
      </c>
      <c r="D12" s="39" t="s">
        <v>33</v>
      </c>
      <c r="E12" s="25" t="s">
        <v>31</v>
      </c>
      <c r="F12">
        <v>20</v>
      </c>
      <c r="G12" s="18">
        <v>2</v>
      </c>
      <c r="H12" s="22" t="s">
        <v>19</v>
      </c>
      <c r="I12" s="145">
        <v>20</v>
      </c>
      <c r="J12" s="64">
        <f t="shared" si="0"/>
        <v>800</v>
      </c>
      <c r="K12" s="13">
        <f>J12/_xlfn.XLOOKUP(H12,Validation!$F$3:$F$12,Validation!$G$3:$G$12,0)</f>
        <v>1222.1203788573175</v>
      </c>
      <c r="L12" s="13"/>
      <c r="M12" s="146" t="s">
        <v>123</v>
      </c>
    </row>
    <row r="13" spans="2:13" ht="26.5" x14ac:dyDescent="0.35">
      <c r="B13" s="34" t="s">
        <v>99</v>
      </c>
      <c r="C13" s="39" t="s">
        <v>92</v>
      </c>
      <c r="D13" s="39" t="s">
        <v>34</v>
      </c>
      <c r="E13" s="25" t="s">
        <v>31</v>
      </c>
      <c r="F13">
        <v>20</v>
      </c>
      <c r="G13" s="18">
        <v>2</v>
      </c>
      <c r="H13" s="22" t="s">
        <v>6</v>
      </c>
      <c r="I13" s="63">
        <v>50</v>
      </c>
      <c r="J13" s="64">
        <f t="shared" si="0"/>
        <v>2000</v>
      </c>
      <c r="K13" s="13">
        <f>J13/_xlfn.XLOOKUP(H13,Validation!$F$3:$F$12,Validation!$G$3:$G$12,0)</f>
        <v>2000</v>
      </c>
      <c r="L13" s="13"/>
      <c r="M13" s="146" t="s">
        <v>124</v>
      </c>
    </row>
    <row r="14" spans="2:13" ht="14.5" x14ac:dyDescent="0.35">
      <c r="B14" s="34"/>
      <c r="C14" s="42"/>
      <c r="D14" s="39"/>
      <c r="E14" s="25"/>
      <c r="G14" s="18"/>
      <c r="H14" s="22"/>
      <c r="I14" s="63"/>
      <c r="J14" s="64"/>
      <c r="K14" s="13"/>
      <c r="L14" s="13"/>
      <c r="M14" s="15"/>
    </row>
    <row r="15" spans="2:13" ht="14.5" x14ac:dyDescent="0.35">
      <c r="B15" s="51" t="s">
        <v>100</v>
      </c>
      <c r="C15" s="43" t="s">
        <v>22</v>
      </c>
      <c r="D15" s="44"/>
      <c r="E15" s="45"/>
      <c r="F15" s="46"/>
      <c r="G15" s="47"/>
      <c r="H15" s="48"/>
      <c r="I15" s="61"/>
      <c r="J15" s="62"/>
      <c r="K15" s="49"/>
      <c r="L15" s="50">
        <f>IFERROR(SUMIFS(K:K, B:B, B15 &amp; "*"), "")</f>
        <v>2922.9510113410497</v>
      </c>
      <c r="M15" s="15"/>
    </row>
    <row r="16" spans="2:13" ht="39.5" x14ac:dyDescent="0.35">
      <c r="B16" s="34" t="s">
        <v>101</v>
      </c>
      <c r="C16" s="69" t="s">
        <v>156</v>
      </c>
      <c r="D16" s="39" t="s">
        <v>23</v>
      </c>
      <c r="E16" s="25" t="s">
        <v>31</v>
      </c>
      <c r="F16">
        <v>50</v>
      </c>
      <c r="G16" s="18">
        <v>2</v>
      </c>
      <c r="H16" s="22" t="s">
        <v>55</v>
      </c>
      <c r="I16" s="63">
        <v>500000</v>
      </c>
      <c r="J16" s="64">
        <f t="shared" ref="J16:J23" si="1">F16*G16*I16</f>
        <v>50000000</v>
      </c>
      <c r="K16" s="13">
        <f>J16/_xlfn.XLOOKUP(H16,Validation!$F$3:$F$12,Validation!$G$3:$G$12,0)</f>
        <v>2922.9510113410497</v>
      </c>
      <c r="L16" s="13"/>
      <c r="M16" s="146" t="s">
        <v>125</v>
      </c>
    </row>
    <row r="17" spans="2:13" ht="39.5" x14ac:dyDescent="0.35">
      <c r="B17" s="34" t="s">
        <v>102</v>
      </c>
      <c r="C17" s="69" t="s">
        <v>83</v>
      </c>
      <c r="D17" s="39"/>
      <c r="E17" s="25"/>
      <c r="G17" s="18"/>
      <c r="H17" s="22"/>
      <c r="I17" s="63"/>
      <c r="J17" s="64"/>
      <c r="K17" s="13">
        <f>SUM(K18:K21)</f>
        <v>0</v>
      </c>
      <c r="L17" s="13"/>
      <c r="M17" s="146" t="s">
        <v>126</v>
      </c>
    </row>
    <row r="18" spans="2:13" ht="78.5" x14ac:dyDescent="0.35">
      <c r="B18" s="34"/>
      <c r="C18" s="70" t="s">
        <v>155</v>
      </c>
      <c r="D18" s="39" t="s">
        <v>23</v>
      </c>
      <c r="E18" s="25" t="s">
        <v>24</v>
      </c>
      <c r="F18">
        <v>1</v>
      </c>
      <c r="G18" s="18">
        <v>2</v>
      </c>
      <c r="H18" s="22" t="s">
        <v>55</v>
      </c>
      <c r="I18" s="63"/>
      <c r="J18" s="64">
        <f>F18*G18*I18</f>
        <v>0</v>
      </c>
      <c r="K18" s="13">
        <f>J18/_xlfn.XLOOKUP(H18,Validation!$F$3:$F$12,Validation!$G$3:$G$12,0)</f>
        <v>0</v>
      </c>
      <c r="L18" s="13"/>
      <c r="M18" s="146" t="s">
        <v>127</v>
      </c>
    </row>
    <row r="19" spans="2:13" ht="14.5" x14ac:dyDescent="0.35">
      <c r="B19" s="34"/>
      <c r="C19" s="70" t="s">
        <v>84</v>
      </c>
      <c r="D19" s="39" t="s">
        <v>23</v>
      </c>
      <c r="E19" s="25" t="s">
        <v>24</v>
      </c>
      <c r="F19">
        <v>1</v>
      </c>
      <c r="G19" s="18">
        <v>1</v>
      </c>
      <c r="H19" s="22" t="s">
        <v>6</v>
      </c>
      <c r="I19" s="63"/>
      <c r="J19" s="64">
        <f t="shared" si="1"/>
        <v>0</v>
      </c>
      <c r="K19" s="13">
        <f>J19/_xlfn.XLOOKUP(H19,Validation!$F$3:$F$12,Validation!$G$3:$G$12,0)</f>
        <v>0</v>
      </c>
      <c r="L19" s="13"/>
      <c r="M19" s="15"/>
    </row>
    <row r="20" spans="2:13" ht="14.5" x14ac:dyDescent="0.35">
      <c r="B20" s="34"/>
      <c r="C20" s="70" t="s">
        <v>87</v>
      </c>
      <c r="D20" s="39" t="s">
        <v>23</v>
      </c>
      <c r="E20" s="25" t="s">
        <v>24</v>
      </c>
      <c r="F20">
        <v>1</v>
      </c>
      <c r="G20" s="18">
        <v>2</v>
      </c>
      <c r="H20" s="22" t="s">
        <v>55</v>
      </c>
      <c r="I20" s="31"/>
      <c r="J20" s="64">
        <f t="shared" si="1"/>
        <v>0</v>
      </c>
      <c r="K20" s="13">
        <f>J20/_xlfn.XLOOKUP(H20,Validation!$F$3:$F$12,Validation!$G$3:$G$12,0)</f>
        <v>0</v>
      </c>
      <c r="L20" s="13"/>
      <c r="M20" s="15"/>
    </row>
    <row r="21" spans="2:13" ht="14.5" x14ac:dyDescent="0.35">
      <c r="B21" s="34"/>
      <c r="C21" s="70" t="s">
        <v>112</v>
      </c>
      <c r="D21" s="39" t="s">
        <v>23</v>
      </c>
      <c r="E21" s="25" t="s">
        <v>49</v>
      </c>
      <c r="F21">
        <v>50</v>
      </c>
      <c r="G21" s="18">
        <v>1</v>
      </c>
      <c r="H21" s="22" t="s">
        <v>55</v>
      </c>
      <c r="I21" s="31"/>
      <c r="J21" s="64">
        <f t="shared" si="1"/>
        <v>0</v>
      </c>
      <c r="K21" s="13">
        <f>J21/_xlfn.XLOOKUP(H21,Validation!$F$3:$F$12,Validation!$G$3:$G$12,0)</f>
        <v>0</v>
      </c>
      <c r="L21" s="13"/>
      <c r="M21" s="15"/>
    </row>
    <row r="22" spans="2:13" ht="14.5" x14ac:dyDescent="0.35">
      <c r="B22" s="51" t="s">
        <v>103</v>
      </c>
      <c r="C22" s="43" t="s">
        <v>75</v>
      </c>
      <c r="D22" s="44" t="s">
        <v>23</v>
      </c>
      <c r="E22" s="45" t="s">
        <v>24</v>
      </c>
      <c r="F22" s="46">
        <v>1</v>
      </c>
      <c r="G22" s="47">
        <v>1</v>
      </c>
      <c r="H22" s="48"/>
      <c r="I22" s="61"/>
      <c r="J22" s="62">
        <f t="shared" si="1"/>
        <v>0</v>
      </c>
      <c r="K22" s="49">
        <f>3%*(L10+L15)</f>
        <v>277.84435068853577</v>
      </c>
      <c r="L22" s="50">
        <f>IFERROR(SUMIFS(K:K, B:B, B22 &amp; "*"), "")</f>
        <v>277.84435068853577</v>
      </c>
      <c r="M22" s="15"/>
    </row>
    <row r="23" spans="2:13" ht="14.5" x14ac:dyDescent="0.35">
      <c r="B23" s="51" t="s">
        <v>104</v>
      </c>
      <c r="C23" s="43" t="s">
        <v>38</v>
      </c>
      <c r="D23" s="44" t="s">
        <v>39</v>
      </c>
      <c r="E23" s="45" t="s">
        <v>24</v>
      </c>
      <c r="F23" s="46">
        <v>1</v>
      </c>
      <c r="G23" s="47"/>
      <c r="H23" s="48"/>
      <c r="I23" s="61"/>
      <c r="J23" s="62">
        <f t="shared" si="1"/>
        <v>0</v>
      </c>
      <c r="K23" s="49"/>
      <c r="L23" s="50">
        <f>IFERROR(SUMIFS(K:K, B:B, B23 &amp; "*"), "")</f>
        <v>0</v>
      </c>
      <c r="M23" s="15"/>
    </row>
    <row r="24" spans="2:13" ht="12" customHeight="1" thickBot="1" x14ac:dyDescent="0.4">
      <c r="B24" s="40"/>
      <c r="C24" s="41"/>
      <c r="D24" s="41"/>
      <c r="E24" s="28"/>
      <c r="F24" s="12"/>
      <c r="G24" s="19"/>
      <c r="H24" s="23"/>
      <c r="I24" s="67"/>
      <c r="J24" s="68"/>
      <c r="K24" s="14"/>
      <c r="L24" s="14"/>
      <c r="M24" s="16"/>
    </row>
    <row r="29" spans="2:13" ht="12" customHeight="1" x14ac:dyDescent="0.35">
      <c r="C29" s="56"/>
    </row>
  </sheetData>
  <mergeCells count="10">
    <mergeCell ref="M4:M5"/>
    <mergeCell ref="B4:B5"/>
    <mergeCell ref="C4:C5"/>
    <mergeCell ref="D4:D5"/>
    <mergeCell ref="E4:E5"/>
    <mergeCell ref="F4:F5"/>
    <mergeCell ref="G4:G5"/>
    <mergeCell ref="I4:I5"/>
    <mergeCell ref="H4:H5"/>
    <mergeCell ref="J4:J5"/>
  </mergeCells>
  <phoneticPr fontId="3" type="noConversion"/>
  <dataValidations count="3">
    <dataValidation operator="greaterThan" allowBlank="1" showInputMessage="1" showErrorMessage="1" error="Input Number" sqref="G19:G1048576 G1:G17" xr:uid="{E28ACF74-FA55-4465-BDF9-FCFCE7BB3F94}"/>
    <dataValidation type="whole" operator="greaterThan" allowBlank="1" showInputMessage="1" showErrorMessage="1" error="Input Number" sqref="F1:F1048576" xr:uid="{6F62F347-B714-439F-BCF3-2E3FF5B633F5}">
      <formula1>0</formula1>
    </dataValidation>
    <dataValidation type="list" operator="greaterThan" allowBlank="1" showInputMessage="1" showErrorMessage="1" error="Input Number" sqref="H1:H1048576" xr:uid="{16E41FB7-DA36-419E-A8BF-EDD8BFB1D5E4}">
      <formula1>"AUD, VND, USD"</formula1>
    </dataValidation>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error="See Drop Down Menu" xr:uid="{369499F0-64F1-4677-8C67-450C3820B1F8}">
          <x14:formula1>
            <xm:f>Validation!$D$3:$D$17</xm:f>
          </x14:formula1>
          <xm:sqref>E1:E1048576</xm:sqref>
        </x14:dataValidation>
        <x14:dataValidation type="list" allowBlank="1" showInputMessage="1" showErrorMessage="1" error="Use Drop Down List_x000a_" xr:uid="{60BC3FEA-F038-4231-A7F0-3345CB42A887}">
          <x14:formula1>
            <xm:f>Validation!$B$3:$B$20</xm:f>
          </x14:formula1>
          <xm:sqref>D1:D1048576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02E18-0D55-4132-9E8D-70D8A638F0A8}">
  <dimension ref="B1:M29"/>
  <sheetViews>
    <sheetView zoomScale="85" zoomScaleNormal="85" workbookViewId="0">
      <pane xSplit="3" ySplit="5" topLeftCell="D6" activePane="bottomRight" state="frozen"/>
      <selection pane="topRight" activeCell="D1" sqref="D1"/>
      <selection pane="bottomLeft" activeCell="A9" sqref="A9"/>
      <selection pane="bottomRight" activeCell="C16" sqref="C16"/>
    </sheetView>
  </sheetViews>
  <sheetFormatPr defaultRowHeight="12" customHeight="1" x14ac:dyDescent="0.35"/>
  <cols>
    <col min="1" max="1" width="1.1796875" customWidth="1"/>
    <col min="2" max="2" width="15.7265625" style="1" customWidth="1"/>
    <col min="3" max="3" width="57.81640625" customWidth="1"/>
    <col min="4" max="4" width="25.54296875" customWidth="1"/>
    <col min="5" max="5" width="7.26953125" customWidth="1"/>
    <col min="6" max="7" width="10.81640625" customWidth="1"/>
    <col min="8" max="8" width="6" style="7" customWidth="1"/>
    <col min="9" max="10" width="17.81640625" style="58" customWidth="1"/>
    <col min="11" max="12" width="16.26953125" style="7" customWidth="1"/>
    <col min="13" max="13" width="50.453125" bestFit="1" customWidth="1"/>
  </cols>
  <sheetData>
    <row r="1" spans="2:13" ht="29.5" customHeight="1" x14ac:dyDescent="0.35">
      <c r="B1" s="147" t="s">
        <v>0</v>
      </c>
      <c r="C1" s="10" t="str">
        <f>'Activities Budget-Final'!C1</f>
        <v>Dual transition for Resilient agriculture</v>
      </c>
    </row>
    <row r="2" spans="2:13" ht="29.5" customHeight="1" x14ac:dyDescent="0.35">
      <c r="B2" s="147" t="s">
        <v>9</v>
      </c>
      <c r="C2" s="10" t="str">
        <f>C6</f>
        <v xml:space="preserve">2-Day Workshop #2 in Son La/ Phu Tho </v>
      </c>
    </row>
    <row r="3" spans="2:13" ht="12" customHeight="1" thickBot="1" x14ac:dyDescent="0.4">
      <c r="B3" s="32"/>
      <c r="C3" s="9"/>
    </row>
    <row r="4" spans="2:13" s="2" customFormat="1" ht="12" customHeight="1" x14ac:dyDescent="0.35">
      <c r="B4" s="171" t="s">
        <v>27</v>
      </c>
      <c r="C4" s="173" t="s">
        <v>2</v>
      </c>
      <c r="D4" s="173" t="s">
        <v>10</v>
      </c>
      <c r="E4" s="175" t="s">
        <v>11</v>
      </c>
      <c r="F4" s="177" t="s">
        <v>12</v>
      </c>
      <c r="G4" s="179" t="s">
        <v>40</v>
      </c>
      <c r="H4" s="183" t="s">
        <v>13</v>
      </c>
      <c r="I4" s="181" t="s">
        <v>14</v>
      </c>
      <c r="J4" s="185" t="s">
        <v>3</v>
      </c>
      <c r="K4" s="29" t="s">
        <v>3</v>
      </c>
      <c r="L4" s="29" t="s">
        <v>15</v>
      </c>
      <c r="M4" s="169" t="s">
        <v>5</v>
      </c>
    </row>
    <row r="5" spans="2:13" s="2" customFormat="1" ht="12" customHeight="1" thickBot="1" x14ac:dyDescent="0.4">
      <c r="B5" s="172"/>
      <c r="C5" s="174"/>
      <c r="D5" s="174"/>
      <c r="E5" s="176"/>
      <c r="F5" s="178"/>
      <c r="G5" s="180"/>
      <c r="H5" s="184"/>
      <c r="I5" s="182"/>
      <c r="J5" s="186"/>
      <c r="K5" s="30" t="s">
        <v>6</v>
      </c>
      <c r="L5" s="30" t="s">
        <v>16</v>
      </c>
      <c r="M5" s="170"/>
    </row>
    <row r="6" spans="2:13" s="11" customFormat="1" ht="14.5" x14ac:dyDescent="0.35">
      <c r="B6" s="33">
        <v>2.2000000000000002</v>
      </c>
      <c r="C6" s="57" t="s">
        <v>129</v>
      </c>
      <c r="D6" s="38"/>
      <c r="E6" s="26"/>
      <c r="F6" s="17"/>
      <c r="G6" s="27"/>
      <c r="H6" s="21"/>
      <c r="I6" s="59"/>
      <c r="J6" s="60"/>
      <c r="K6" s="24"/>
      <c r="L6" s="24">
        <f>SUM(L7:L24)</f>
        <v>9539.3227069730619</v>
      </c>
      <c r="M6" s="20"/>
    </row>
    <row r="7" spans="2:13" ht="12" customHeight="1" x14ac:dyDescent="0.35">
      <c r="B7" s="51" t="s">
        <v>106</v>
      </c>
      <c r="C7" s="43" t="s">
        <v>20</v>
      </c>
      <c r="D7" s="44"/>
      <c r="E7" s="45"/>
      <c r="F7" s="46"/>
      <c r="G7" s="47"/>
      <c r="H7" s="48"/>
      <c r="I7" s="61"/>
      <c r="J7" s="62"/>
      <c r="K7" s="49"/>
      <c r="L7" s="50">
        <f>IFERROR(SUMIFS(K:K, B:B, B7 &amp; "*"), "")</f>
        <v>0</v>
      </c>
      <c r="M7" s="15"/>
    </row>
    <row r="8" spans="2:13" ht="12" customHeight="1" x14ac:dyDescent="0.35">
      <c r="B8" s="34" t="s">
        <v>137</v>
      </c>
      <c r="C8" s="39" t="s">
        <v>154</v>
      </c>
      <c r="D8" s="39" t="s">
        <v>17</v>
      </c>
      <c r="E8" s="25" t="s">
        <v>18</v>
      </c>
      <c r="G8" s="18"/>
      <c r="H8" s="22" t="s">
        <v>6</v>
      </c>
      <c r="I8" s="63"/>
      <c r="J8" s="64">
        <f t="shared" ref="J8" si="0">F8*G8*I8</f>
        <v>0</v>
      </c>
      <c r="K8" s="13">
        <f>J8/_xlfn.XLOOKUP(H8,[1]Validation!$F$3:$F$12,[1]Validation!$G$3:$G$12,0)</f>
        <v>0</v>
      </c>
      <c r="L8" s="13"/>
      <c r="M8" s="15"/>
    </row>
    <row r="9" spans="2:13" ht="12" customHeight="1" x14ac:dyDescent="0.35">
      <c r="B9" s="34"/>
      <c r="C9" s="39"/>
      <c r="D9" s="39"/>
      <c r="E9" s="25"/>
      <c r="G9" s="18"/>
      <c r="H9" s="22"/>
      <c r="I9" s="63"/>
      <c r="J9" s="64"/>
      <c r="K9" s="13"/>
      <c r="L9" s="13"/>
      <c r="M9" s="15"/>
    </row>
    <row r="10" spans="2:13" ht="14.5" x14ac:dyDescent="0.35">
      <c r="B10" s="51" t="s">
        <v>107</v>
      </c>
      <c r="C10" s="43" t="s">
        <v>76</v>
      </c>
      <c r="D10" s="43"/>
      <c r="E10" s="52"/>
      <c r="F10" s="53"/>
      <c r="G10" s="54"/>
      <c r="H10" s="55"/>
      <c r="I10" s="65"/>
      <c r="J10" s="66"/>
      <c r="K10" s="50"/>
      <c r="L10" s="50">
        <f>IFERROR(SUMIFS(K:K, B:B, B10 &amp; "*"), "")</f>
        <v>6338.5273449434771</v>
      </c>
      <c r="M10" s="15"/>
    </row>
    <row r="11" spans="2:13" ht="52.5" x14ac:dyDescent="0.35">
      <c r="B11" s="34" t="s">
        <v>138</v>
      </c>
      <c r="C11" s="39" t="s">
        <v>93</v>
      </c>
      <c r="D11" s="39" t="s">
        <v>30</v>
      </c>
      <c r="E11" s="25" t="s">
        <v>31</v>
      </c>
      <c r="F11">
        <v>20</v>
      </c>
      <c r="G11" s="18">
        <v>3</v>
      </c>
      <c r="H11" s="22" t="s">
        <v>19</v>
      </c>
      <c r="I11" s="63">
        <v>34</v>
      </c>
      <c r="J11" s="64">
        <f t="shared" ref="J11:J13" si="1">F11*G11*I11</f>
        <v>2040</v>
      </c>
      <c r="K11" s="13">
        <f>J11/_xlfn.XLOOKUP(H11,Validation!$F$3:$F$12,Validation!$G$3:$G$12,0)</f>
        <v>3116.4069660861596</v>
      </c>
      <c r="L11" s="13"/>
      <c r="M11" s="146" t="s">
        <v>122</v>
      </c>
    </row>
    <row r="12" spans="2:13" ht="65.5" x14ac:dyDescent="0.35">
      <c r="B12" s="34" t="s">
        <v>138</v>
      </c>
      <c r="C12" s="39" t="s">
        <v>146</v>
      </c>
      <c r="D12" s="39" t="s">
        <v>33</v>
      </c>
      <c r="E12" s="25" t="s">
        <v>31</v>
      </c>
      <c r="F12">
        <v>20</v>
      </c>
      <c r="G12" s="18">
        <v>2</v>
      </c>
      <c r="H12" s="22" t="s">
        <v>19</v>
      </c>
      <c r="I12" s="145">
        <v>20</v>
      </c>
      <c r="J12" s="64">
        <f t="shared" si="1"/>
        <v>800</v>
      </c>
      <c r="K12" s="13">
        <f>J12/_xlfn.XLOOKUP(H12,Validation!$F$3:$F$12,Validation!$G$3:$G$12,0)</f>
        <v>1222.1203788573175</v>
      </c>
      <c r="L12" s="13"/>
      <c r="M12" s="146" t="s">
        <v>123</v>
      </c>
    </row>
    <row r="13" spans="2:13" ht="26.5" x14ac:dyDescent="0.35">
      <c r="B13" s="34" t="s">
        <v>139</v>
      </c>
      <c r="C13" s="39" t="s">
        <v>92</v>
      </c>
      <c r="D13" s="39" t="s">
        <v>34</v>
      </c>
      <c r="E13" s="25" t="s">
        <v>31</v>
      </c>
      <c r="F13">
        <v>20</v>
      </c>
      <c r="G13" s="18">
        <v>2</v>
      </c>
      <c r="H13" s="22" t="s">
        <v>6</v>
      </c>
      <c r="I13" s="63">
        <v>50</v>
      </c>
      <c r="J13" s="64">
        <f t="shared" si="1"/>
        <v>2000</v>
      </c>
      <c r="K13" s="13">
        <f>J13/_xlfn.XLOOKUP(H13,Validation!$F$3:$F$12,Validation!$G$3:$G$12,0)</f>
        <v>2000</v>
      </c>
      <c r="L13" s="13"/>
      <c r="M13" s="146" t="s">
        <v>124</v>
      </c>
    </row>
    <row r="14" spans="2:13" ht="14.5" x14ac:dyDescent="0.35">
      <c r="B14" s="34"/>
      <c r="C14" s="42"/>
      <c r="D14" s="39"/>
      <c r="E14" s="25"/>
      <c r="G14" s="18"/>
      <c r="H14" s="22"/>
      <c r="I14" s="63"/>
      <c r="J14" s="64"/>
      <c r="K14" s="13"/>
      <c r="L14" s="13"/>
      <c r="M14" s="15"/>
    </row>
    <row r="15" spans="2:13" ht="14.5" x14ac:dyDescent="0.35">
      <c r="B15" s="51" t="s">
        <v>108</v>
      </c>
      <c r="C15" s="43" t="s">
        <v>22</v>
      </c>
      <c r="D15" s="44"/>
      <c r="E15" s="45"/>
      <c r="F15" s="46"/>
      <c r="G15" s="47"/>
      <c r="H15" s="48"/>
      <c r="I15" s="61"/>
      <c r="J15" s="62"/>
      <c r="K15" s="49"/>
      <c r="L15" s="50">
        <f>IFERROR(SUMIFS(K:K, B:B, B15 &amp; "*"), "")</f>
        <v>2922.9510113410497</v>
      </c>
      <c r="M15" s="15"/>
    </row>
    <row r="16" spans="2:13" ht="39.5" x14ac:dyDescent="0.35">
      <c r="B16" s="34" t="s">
        <v>140</v>
      </c>
      <c r="C16" s="69" t="s">
        <v>156</v>
      </c>
      <c r="D16" s="39" t="s">
        <v>23</v>
      </c>
      <c r="E16" s="25" t="s">
        <v>31</v>
      </c>
      <c r="F16">
        <v>50</v>
      </c>
      <c r="G16" s="18">
        <v>2</v>
      </c>
      <c r="H16" s="22" t="s">
        <v>55</v>
      </c>
      <c r="I16" s="63">
        <v>500000</v>
      </c>
      <c r="J16" s="64">
        <f t="shared" ref="J16:J23" si="2">F16*G16*I16</f>
        <v>50000000</v>
      </c>
      <c r="K16" s="13">
        <f>J16/_xlfn.XLOOKUP(H16,Validation!$F$3:$F$12,Validation!$G$3:$G$12,0)</f>
        <v>2922.9510113410497</v>
      </c>
      <c r="L16" s="13"/>
      <c r="M16" s="146" t="s">
        <v>125</v>
      </c>
    </row>
    <row r="17" spans="2:13" ht="39.5" x14ac:dyDescent="0.35">
      <c r="B17" s="34" t="s">
        <v>141</v>
      </c>
      <c r="C17" s="69" t="s">
        <v>83</v>
      </c>
      <c r="D17" s="39"/>
      <c r="E17" s="25"/>
      <c r="G17" s="18"/>
      <c r="H17" s="22"/>
      <c r="I17" s="63"/>
      <c r="J17" s="64"/>
      <c r="K17" s="13">
        <f>SUM(K18:K21)</f>
        <v>0</v>
      </c>
      <c r="L17" s="13"/>
      <c r="M17" s="146" t="s">
        <v>126</v>
      </c>
    </row>
    <row r="18" spans="2:13" ht="78.5" x14ac:dyDescent="0.35">
      <c r="B18" s="34"/>
      <c r="C18" s="70" t="s">
        <v>155</v>
      </c>
      <c r="D18" s="39" t="s">
        <v>23</v>
      </c>
      <c r="E18" s="25" t="s">
        <v>24</v>
      </c>
      <c r="F18">
        <v>1</v>
      </c>
      <c r="G18" s="18">
        <v>2</v>
      </c>
      <c r="H18" s="22" t="s">
        <v>55</v>
      </c>
      <c r="I18" s="63"/>
      <c r="J18" s="64">
        <f>F18*G18*I18</f>
        <v>0</v>
      </c>
      <c r="K18" s="13">
        <f>J18/_xlfn.XLOOKUP(H18,Validation!$F$3:$F$12,Validation!$G$3:$G$12,0)</f>
        <v>0</v>
      </c>
      <c r="L18" s="13"/>
      <c r="M18" s="146" t="s">
        <v>127</v>
      </c>
    </row>
    <row r="19" spans="2:13" ht="14.5" x14ac:dyDescent="0.35">
      <c r="B19" s="34"/>
      <c r="C19" s="70" t="s">
        <v>84</v>
      </c>
      <c r="D19" s="39" t="s">
        <v>23</v>
      </c>
      <c r="E19" s="25" t="s">
        <v>24</v>
      </c>
      <c r="F19">
        <v>1</v>
      </c>
      <c r="G19" s="18">
        <v>1</v>
      </c>
      <c r="H19" s="22" t="s">
        <v>6</v>
      </c>
      <c r="I19" s="63"/>
      <c r="J19" s="64">
        <f t="shared" si="2"/>
        <v>0</v>
      </c>
      <c r="K19" s="13">
        <f>J19/_xlfn.XLOOKUP(H19,Validation!$F$3:$F$12,Validation!$G$3:$G$12,0)</f>
        <v>0</v>
      </c>
      <c r="L19" s="13"/>
      <c r="M19" s="15"/>
    </row>
    <row r="20" spans="2:13" ht="14.5" x14ac:dyDescent="0.35">
      <c r="B20" s="34"/>
      <c r="C20" s="70" t="s">
        <v>87</v>
      </c>
      <c r="D20" s="39" t="s">
        <v>23</v>
      </c>
      <c r="E20" s="25" t="s">
        <v>24</v>
      </c>
      <c r="F20">
        <v>1</v>
      </c>
      <c r="G20" s="18">
        <v>2</v>
      </c>
      <c r="H20" s="22" t="s">
        <v>55</v>
      </c>
      <c r="I20" s="31"/>
      <c r="J20" s="64">
        <f t="shared" si="2"/>
        <v>0</v>
      </c>
      <c r="K20" s="13">
        <f>J20/_xlfn.XLOOKUP(H20,Validation!$F$3:$F$12,Validation!$G$3:$G$12,0)</f>
        <v>0</v>
      </c>
      <c r="L20" s="13"/>
      <c r="M20" s="15"/>
    </row>
    <row r="21" spans="2:13" ht="14.5" x14ac:dyDescent="0.35">
      <c r="B21" s="34"/>
      <c r="C21" s="70" t="s">
        <v>112</v>
      </c>
      <c r="D21" s="39" t="s">
        <v>23</v>
      </c>
      <c r="E21" s="25" t="s">
        <v>49</v>
      </c>
      <c r="F21">
        <v>50</v>
      </c>
      <c r="G21" s="18">
        <v>1</v>
      </c>
      <c r="H21" s="22" t="s">
        <v>55</v>
      </c>
      <c r="I21" s="31"/>
      <c r="J21" s="64">
        <f t="shared" si="2"/>
        <v>0</v>
      </c>
      <c r="K21" s="13">
        <f>J21/_xlfn.XLOOKUP(H21,Validation!$F$3:$F$12,Validation!$G$3:$G$12,0)</f>
        <v>0</v>
      </c>
      <c r="L21" s="13"/>
      <c r="M21" s="15"/>
    </row>
    <row r="22" spans="2:13" ht="12" customHeight="1" x14ac:dyDescent="0.35">
      <c r="B22" s="51" t="s">
        <v>109</v>
      </c>
      <c r="C22" s="43" t="s">
        <v>75</v>
      </c>
      <c r="D22" s="44" t="s">
        <v>23</v>
      </c>
      <c r="E22" s="45" t="s">
        <v>24</v>
      </c>
      <c r="F22" s="46">
        <v>1</v>
      </c>
      <c r="G22" s="47">
        <v>1</v>
      </c>
      <c r="H22" s="48"/>
      <c r="I22" s="61"/>
      <c r="J22" s="62">
        <f t="shared" si="2"/>
        <v>0</v>
      </c>
      <c r="K22" s="49">
        <f>3%*(L10+L15)</f>
        <v>277.84435068853577</v>
      </c>
      <c r="L22" s="50">
        <f>IFERROR(SUMIFS(K:K, B:B, B22 &amp; "*"), "")</f>
        <v>277.84435068853577</v>
      </c>
      <c r="M22" s="15"/>
    </row>
    <row r="23" spans="2:13" ht="12" customHeight="1" x14ac:dyDescent="0.35">
      <c r="B23" s="51" t="s">
        <v>110</v>
      </c>
      <c r="C23" s="43" t="s">
        <v>38</v>
      </c>
      <c r="D23" s="44" t="s">
        <v>39</v>
      </c>
      <c r="E23" s="45" t="s">
        <v>24</v>
      </c>
      <c r="F23" s="46"/>
      <c r="G23" s="47"/>
      <c r="H23" s="48"/>
      <c r="I23" s="61"/>
      <c r="J23" s="62">
        <f t="shared" si="2"/>
        <v>0</v>
      </c>
      <c r="K23" s="49"/>
      <c r="L23" s="50">
        <f>IFERROR(SUMIFS(K:K, B:B, B23 &amp; "*"), "")</f>
        <v>0</v>
      </c>
      <c r="M23" s="15"/>
    </row>
    <row r="24" spans="2:13" ht="12" customHeight="1" thickBot="1" x14ac:dyDescent="0.4">
      <c r="B24" s="40"/>
      <c r="C24" s="41"/>
      <c r="D24" s="41"/>
      <c r="E24" s="28"/>
      <c r="F24" s="12"/>
      <c r="G24" s="19"/>
      <c r="H24" s="23"/>
      <c r="I24" s="67"/>
      <c r="J24" s="68"/>
      <c r="K24" s="14"/>
      <c r="L24" s="14"/>
      <c r="M24" s="16"/>
    </row>
    <row r="29" spans="2:13" ht="12" customHeight="1" x14ac:dyDescent="0.35">
      <c r="C29" s="56"/>
    </row>
  </sheetData>
  <mergeCells count="10">
    <mergeCell ref="M4:M5"/>
    <mergeCell ref="B4:B5"/>
    <mergeCell ref="C4:C5"/>
    <mergeCell ref="D4:D5"/>
    <mergeCell ref="E4:E5"/>
    <mergeCell ref="F4:F5"/>
    <mergeCell ref="G4:G5"/>
    <mergeCell ref="I4:I5"/>
    <mergeCell ref="H4:H5"/>
    <mergeCell ref="J4:J5"/>
  </mergeCells>
  <phoneticPr fontId="3" type="noConversion"/>
  <dataValidations count="2">
    <dataValidation operator="greaterThan" allowBlank="1" showInputMessage="1" showErrorMessage="1" error="Input Number" sqref="H18 G19:H1048576 G1:H17" xr:uid="{FE55C938-A680-4427-BAF2-4225C34995F2}"/>
    <dataValidation type="whole" operator="greaterThan" allowBlank="1" showInputMessage="1" showErrorMessage="1" error="Input Number" sqref="F1:F1048576" xr:uid="{595F568A-3622-431E-B39D-95D748C7D396}">
      <formula1>0</formula1>
    </dataValidation>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error="Use Drop Down List_x000a_" xr:uid="{661D0FDD-8844-4482-9838-379F6E645DFB}">
          <x14:formula1>
            <xm:f>Validation!$B$3:$B$20</xm:f>
          </x14:formula1>
          <xm:sqref>D1:D1048576</xm:sqref>
        </x14:dataValidation>
        <x14:dataValidation type="list" allowBlank="1" showInputMessage="1" showErrorMessage="1" error="See Drop Down Menu" xr:uid="{1D343B32-D139-4249-AF2E-17807F306E4F}">
          <x14:formula1>
            <xm:f>Validation!$D$3:$D$17</xm:f>
          </x14:formula1>
          <xm:sqref>E1:E1048576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08310-AB3E-40BE-9484-EC6DAF63DD40}">
  <dimension ref="B1:M35"/>
  <sheetViews>
    <sheetView tabSelected="1" zoomScaleNormal="100" workbookViewId="0">
      <selection activeCell="C19" sqref="C19"/>
    </sheetView>
  </sheetViews>
  <sheetFormatPr defaultRowHeight="14.5" x14ac:dyDescent="0.35"/>
  <cols>
    <col min="1" max="1" width="1.1796875" customWidth="1"/>
    <col min="2" max="2" width="15.7265625" style="1" customWidth="1"/>
    <col min="3" max="3" width="57.81640625" customWidth="1"/>
    <col min="4" max="4" width="25.54296875" customWidth="1"/>
    <col min="5" max="5" width="7.26953125" customWidth="1"/>
    <col min="6" max="7" width="10.81640625" customWidth="1"/>
    <col min="8" max="8" width="6" style="7" customWidth="1"/>
    <col min="9" max="10" width="17.81640625" style="58" customWidth="1"/>
    <col min="11" max="12" width="16.26953125" style="7" customWidth="1"/>
    <col min="13" max="13" width="50.453125" bestFit="1" customWidth="1"/>
  </cols>
  <sheetData>
    <row r="1" spans="2:13" s="11" customFormat="1" ht="23" customHeight="1" x14ac:dyDescent="0.35">
      <c r="B1" s="147" t="s">
        <v>0</v>
      </c>
      <c r="C1" s="10" t="str">
        <f>'Activities Budget-Final'!C1</f>
        <v>Dual transition for Resilient agriculture</v>
      </c>
      <c r="H1" s="148"/>
      <c r="I1" s="149"/>
      <c r="J1" s="149"/>
      <c r="K1" s="148"/>
      <c r="L1" s="148"/>
    </row>
    <row r="2" spans="2:13" s="11" customFormat="1" ht="23" customHeight="1" x14ac:dyDescent="0.35">
      <c r="B2" s="147" t="s">
        <v>1</v>
      </c>
      <c r="C2" s="10" t="str">
        <f>C6</f>
        <v xml:space="preserve">Actitivy 5: 1-Day Replication Workshop in Hanoi </v>
      </c>
      <c r="H2" s="148"/>
      <c r="I2" s="149"/>
      <c r="J2" s="149"/>
      <c r="K2" s="148"/>
      <c r="L2" s="148"/>
    </row>
    <row r="3" spans="2:13" ht="15" thickBot="1" x14ac:dyDescent="0.4">
      <c r="B3" s="32"/>
      <c r="C3" s="9"/>
    </row>
    <row r="4" spans="2:13" s="2" customFormat="1" x14ac:dyDescent="0.35">
      <c r="B4" s="171" t="s">
        <v>27</v>
      </c>
      <c r="C4" s="173" t="s">
        <v>2</v>
      </c>
      <c r="D4" s="173" t="s">
        <v>10</v>
      </c>
      <c r="E4" s="175" t="s">
        <v>11</v>
      </c>
      <c r="F4" s="177" t="s">
        <v>12</v>
      </c>
      <c r="G4" s="179" t="s">
        <v>40</v>
      </c>
      <c r="H4" s="183" t="s">
        <v>13</v>
      </c>
      <c r="I4" s="181" t="s">
        <v>14</v>
      </c>
      <c r="J4" s="185" t="s">
        <v>3</v>
      </c>
      <c r="K4" s="29" t="s">
        <v>3</v>
      </c>
      <c r="L4" s="29" t="s">
        <v>15</v>
      </c>
      <c r="M4" s="169" t="s">
        <v>5</v>
      </c>
    </row>
    <row r="5" spans="2:13" s="2" customFormat="1" ht="15" thickBot="1" x14ac:dyDescent="0.4">
      <c r="B5" s="172"/>
      <c r="C5" s="174"/>
      <c r="D5" s="174"/>
      <c r="E5" s="176"/>
      <c r="F5" s="178"/>
      <c r="G5" s="180"/>
      <c r="H5" s="184"/>
      <c r="I5" s="182"/>
      <c r="J5" s="186"/>
      <c r="K5" s="30" t="s">
        <v>6</v>
      </c>
      <c r="L5" s="30" t="s">
        <v>16</v>
      </c>
      <c r="M5" s="170"/>
    </row>
    <row r="6" spans="2:13" s="11" customFormat="1" x14ac:dyDescent="0.35">
      <c r="B6" s="33"/>
      <c r="C6" s="57" t="s">
        <v>130</v>
      </c>
      <c r="D6" s="38"/>
      <c r="E6" s="26"/>
      <c r="F6" s="17"/>
      <c r="G6" s="27"/>
      <c r="H6" s="21"/>
      <c r="I6" s="59"/>
      <c r="J6" s="60"/>
      <c r="K6" s="24"/>
      <c r="L6" s="24">
        <f>SUM(L7:L30)</f>
        <v>13000.901506678099</v>
      </c>
      <c r="M6" s="20"/>
    </row>
    <row r="7" spans="2:13" ht="12" customHeight="1" x14ac:dyDescent="0.35">
      <c r="B7" s="34"/>
      <c r="C7" s="39"/>
      <c r="D7" s="39"/>
      <c r="E7" s="25"/>
      <c r="G7" s="18"/>
      <c r="H7" s="22"/>
      <c r="I7" s="63"/>
      <c r="J7" s="64"/>
      <c r="K7" s="13"/>
      <c r="L7" s="13"/>
      <c r="M7" s="15"/>
    </row>
    <row r="8" spans="2:13" x14ac:dyDescent="0.35">
      <c r="B8" s="51">
        <v>5.0999999999999996</v>
      </c>
      <c r="C8" s="43" t="s">
        <v>20</v>
      </c>
      <c r="D8" s="44"/>
      <c r="E8" s="45"/>
      <c r="F8" s="46"/>
      <c r="G8" s="47"/>
      <c r="H8" s="48"/>
      <c r="I8" s="61"/>
      <c r="J8" s="62"/>
      <c r="K8" s="49"/>
      <c r="L8" s="50">
        <f>IFERROR(SUMIFS(K:K, B:B, B8 &amp; "*"), "")</f>
        <v>0</v>
      </c>
      <c r="M8" s="15"/>
    </row>
    <row r="9" spans="2:13" x14ac:dyDescent="0.35">
      <c r="B9" s="34" t="s">
        <v>25</v>
      </c>
      <c r="C9" s="39" t="s">
        <v>154</v>
      </c>
      <c r="D9" s="39" t="s">
        <v>17</v>
      </c>
      <c r="E9" s="25" t="s">
        <v>18</v>
      </c>
      <c r="G9" s="18"/>
      <c r="H9" s="22" t="s">
        <v>6</v>
      </c>
      <c r="I9" s="63"/>
      <c r="J9" s="64">
        <f>F9*G9*I9</f>
        <v>0</v>
      </c>
      <c r="K9" s="13">
        <f>J9/_xlfn.XLOOKUP(H9,[1]Validation!$F$3:$F$12,[1]Validation!$G$3:$G$12,0)</f>
        <v>0</v>
      </c>
      <c r="L9" s="13"/>
      <c r="M9" s="15"/>
    </row>
    <row r="10" spans="2:13" x14ac:dyDescent="0.35">
      <c r="B10" s="34"/>
      <c r="C10" s="39"/>
      <c r="D10" s="39"/>
      <c r="E10" s="25"/>
      <c r="G10" s="18"/>
      <c r="H10" s="22"/>
      <c r="I10" s="63"/>
      <c r="J10" s="64"/>
      <c r="K10" s="13"/>
      <c r="L10" s="13"/>
      <c r="M10" s="15"/>
    </row>
    <row r="11" spans="2:13" ht="12" customHeight="1" x14ac:dyDescent="0.35">
      <c r="B11" s="51">
        <v>5.2</v>
      </c>
      <c r="C11" s="43" t="s">
        <v>76</v>
      </c>
      <c r="D11" s="43"/>
      <c r="E11" s="52"/>
      <c r="F11" s="53"/>
      <c r="G11" s="54"/>
      <c r="H11" s="55"/>
      <c r="I11" s="65"/>
      <c r="J11" s="66"/>
      <c r="K11" s="50"/>
      <c r="L11" s="50">
        <f>IFERROR(SUMIFS(K:K, B:B, B11 &amp; "*"), "")</f>
        <v>9142.6061717079137</v>
      </c>
      <c r="M11" s="15"/>
    </row>
    <row r="12" spans="2:13" ht="52.5" x14ac:dyDescent="0.35">
      <c r="B12" s="34" t="s">
        <v>142</v>
      </c>
      <c r="C12" s="39" t="s">
        <v>77</v>
      </c>
      <c r="D12" s="39" t="s">
        <v>30</v>
      </c>
      <c r="E12" s="25" t="s">
        <v>31</v>
      </c>
      <c r="F12">
        <v>30</v>
      </c>
      <c r="G12" s="18">
        <v>2</v>
      </c>
      <c r="H12" s="22" t="s">
        <v>19</v>
      </c>
      <c r="I12" s="63">
        <f>'[1]Participants Cost'!G3</f>
        <v>34</v>
      </c>
      <c r="J12" s="64">
        <f t="shared" ref="J12:J16" si="0">F12*G12*I12</f>
        <v>2040</v>
      </c>
      <c r="K12" s="13">
        <f>J12/_xlfn.XLOOKUP(H12,[1]Validation!$F$3:$F$12,[1]Validation!$G$3:$G$12,0)</f>
        <v>3116.4069660861596</v>
      </c>
      <c r="L12" s="13"/>
      <c r="M12" s="146" t="s">
        <v>122</v>
      </c>
    </row>
    <row r="13" spans="2:13" ht="65.5" x14ac:dyDescent="0.35">
      <c r="B13" s="34" t="s">
        <v>143</v>
      </c>
      <c r="C13" s="39" t="s">
        <v>78</v>
      </c>
      <c r="D13" s="39" t="s">
        <v>33</v>
      </c>
      <c r="E13" s="25" t="s">
        <v>31</v>
      </c>
      <c r="F13">
        <v>30</v>
      </c>
      <c r="G13" s="18">
        <v>1</v>
      </c>
      <c r="H13" s="22" t="s">
        <v>19</v>
      </c>
      <c r="I13" s="63">
        <v>41</v>
      </c>
      <c r="J13" s="64">
        <f t="shared" si="0"/>
        <v>1230</v>
      </c>
      <c r="K13" s="13">
        <f>J13/_xlfn.XLOOKUP(H13,[1]Validation!$F$3:$F$12,[1]Validation!$G$3:$G$12,0)</f>
        <v>1879.0100824931258</v>
      </c>
      <c r="L13" s="13"/>
      <c r="M13" s="146" t="s">
        <v>123</v>
      </c>
    </row>
    <row r="14" spans="2:13" ht="39.5" x14ac:dyDescent="0.35">
      <c r="B14" s="34" t="s">
        <v>149</v>
      </c>
      <c r="C14" s="39" t="s">
        <v>91</v>
      </c>
      <c r="D14" s="39" t="s">
        <v>34</v>
      </c>
      <c r="E14" s="25" t="s">
        <v>31</v>
      </c>
      <c r="F14">
        <v>5</v>
      </c>
      <c r="G14" s="18">
        <v>4</v>
      </c>
      <c r="H14" s="22" t="s">
        <v>19</v>
      </c>
      <c r="I14" s="63">
        <v>13</v>
      </c>
      <c r="J14" s="64">
        <f t="shared" si="0"/>
        <v>260</v>
      </c>
      <c r="K14" s="13">
        <f>J14/_xlfn.XLOOKUP(H14,[1]Validation!$F$3:$F$12,[1]Validation!$G$3:$G$12,0)</f>
        <v>397.18912312862818</v>
      </c>
      <c r="L14" s="13"/>
      <c r="M14" s="146" t="s">
        <v>131</v>
      </c>
    </row>
    <row r="15" spans="2:13" ht="26.5" x14ac:dyDescent="0.35">
      <c r="B15" s="34" t="s">
        <v>150</v>
      </c>
      <c r="C15" s="39" t="s">
        <v>92</v>
      </c>
      <c r="D15" s="39" t="s">
        <v>34</v>
      </c>
      <c r="E15" s="25" t="s">
        <v>31</v>
      </c>
      <c r="F15">
        <v>25</v>
      </c>
      <c r="G15" s="18">
        <v>2</v>
      </c>
      <c r="H15" s="22" t="s">
        <v>6</v>
      </c>
      <c r="I15" s="63">
        <v>50</v>
      </c>
      <c r="J15" s="64">
        <f t="shared" si="0"/>
        <v>2500</v>
      </c>
      <c r="K15" s="13">
        <f>J15/_xlfn.XLOOKUP(H15,[1]Validation!$F$3:$F$12,[1]Validation!$G$3:$G$12,0)</f>
        <v>2500</v>
      </c>
      <c r="L15" s="13"/>
      <c r="M15" s="146" t="s">
        <v>124</v>
      </c>
    </row>
    <row r="16" spans="2:13" ht="39.5" x14ac:dyDescent="0.35">
      <c r="B16" s="34" t="s">
        <v>151</v>
      </c>
      <c r="C16" s="39" t="s">
        <v>35</v>
      </c>
      <c r="D16" s="39" t="s">
        <v>28</v>
      </c>
      <c r="E16" s="25" t="s">
        <v>31</v>
      </c>
      <c r="F16">
        <f>F14</f>
        <v>5</v>
      </c>
      <c r="G16" s="18">
        <v>1</v>
      </c>
      <c r="H16" s="22" t="s">
        <v>6</v>
      </c>
      <c r="I16" s="63">
        <v>250</v>
      </c>
      <c r="J16" s="64">
        <f t="shared" si="0"/>
        <v>1250</v>
      </c>
      <c r="K16" s="13">
        <f>J16/_xlfn.XLOOKUP(H16,[1]Validation!$F$3:$F$12,[1]Validation!$G$3:$G$12,0)</f>
        <v>1250</v>
      </c>
      <c r="L16" s="13"/>
      <c r="M16" s="146" t="s">
        <v>132</v>
      </c>
    </row>
    <row r="17" spans="2:13" x14ac:dyDescent="0.35">
      <c r="B17" s="34"/>
      <c r="C17" s="42"/>
      <c r="D17" s="39"/>
      <c r="E17" s="25"/>
      <c r="G17" s="18"/>
      <c r="H17" s="22"/>
      <c r="I17" s="63"/>
      <c r="J17" s="64"/>
      <c r="K17" s="13"/>
      <c r="L17" s="13"/>
      <c r="M17" s="15"/>
    </row>
    <row r="18" spans="2:13" x14ac:dyDescent="0.35">
      <c r="B18" s="51">
        <v>5.3</v>
      </c>
      <c r="C18" s="43" t="s">
        <v>22</v>
      </c>
      <c r="D18" s="44"/>
      <c r="E18" s="45"/>
      <c r="F18" s="46"/>
      <c r="G18" s="47"/>
      <c r="H18" s="48"/>
      <c r="I18" s="61"/>
      <c r="J18" s="62"/>
      <c r="K18" s="49"/>
      <c r="L18" s="50">
        <f>IFERROR(SUMIFS(K:K, B:B, B18 &amp; "*"), "")</f>
        <v>3858.2953349701861</v>
      </c>
      <c r="M18" s="15"/>
    </row>
    <row r="19" spans="2:13" ht="39.5" x14ac:dyDescent="0.35">
      <c r="B19" s="34" t="s">
        <v>152</v>
      </c>
      <c r="C19" s="69" t="s">
        <v>156</v>
      </c>
      <c r="D19" s="39" t="s">
        <v>23</v>
      </c>
      <c r="E19" s="25" t="s">
        <v>31</v>
      </c>
      <c r="F19">
        <v>60</v>
      </c>
      <c r="G19" s="18">
        <v>1</v>
      </c>
      <c r="H19" s="22" t="s">
        <v>55</v>
      </c>
      <c r="I19" s="145">
        <v>1100000</v>
      </c>
      <c r="J19" s="64">
        <f t="shared" ref="J19:J28" si="1">F19*G19*I19</f>
        <v>66000000</v>
      </c>
      <c r="K19" s="13">
        <f>J19/_xlfn.XLOOKUP(H19,[1]Validation!$F$3:$F$12,[1]Validation!$G$3:$G$12,0)</f>
        <v>3858.2953349701861</v>
      </c>
      <c r="L19" s="13"/>
      <c r="M19" s="146" t="s">
        <v>133</v>
      </c>
    </row>
    <row r="20" spans="2:13" ht="39.5" x14ac:dyDescent="0.35">
      <c r="B20" s="34" t="s">
        <v>153</v>
      </c>
      <c r="C20" s="69" t="s">
        <v>83</v>
      </c>
      <c r="D20" s="39"/>
      <c r="E20" s="25"/>
      <c r="G20" s="18"/>
      <c r="H20" s="22"/>
      <c r="I20" s="63"/>
      <c r="J20" s="64"/>
      <c r="K20" s="13">
        <f>SUM(K21:K26)</f>
        <v>0</v>
      </c>
      <c r="L20" s="13"/>
      <c r="M20" s="146" t="s">
        <v>126</v>
      </c>
    </row>
    <row r="21" spans="2:13" ht="143.5" x14ac:dyDescent="0.35">
      <c r="B21" s="34"/>
      <c r="C21" s="70" t="s">
        <v>155</v>
      </c>
      <c r="D21" s="39" t="s">
        <v>23</v>
      </c>
      <c r="E21" s="25" t="s">
        <v>24</v>
      </c>
      <c r="F21">
        <v>1</v>
      </c>
      <c r="G21" s="18">
        <v>1</v>
      </c>
      <c r="H21" s="22" t="s">
        <v>55</v>
      </c>
      <c r="I21" s="63"/>
      <c r="J21" s="64">
        <f>F21*G21*I21</f>
        <v>0</v>
      </c>
      <c r="K21" s="13">
        <f>J21/_xlfn.XLOOKUP(H21,[1]Validation!$F$3:$F$12,[1]Validation!$G$3:$G$12,0)</f>
        <v>0</v>
      </c>
      <c r="L21" s="13"/>
      <c r="M21" s="146" t="s">
        <v>134</v>
      </c>
    </row>
    <row r="22" spans="2:13" x14ac:dyDescent="0.35">
      <c r="B22" s="34"/>
      <c r="C22" s="70" t="s">
        <v>84</v>
      </c>
      <c r="D22" s="39" t="s">
        <v>23</v>
      </c>
      <c r="E22" s="25" t="s">
        <v>24</v>
      </c>
      <c r="F22">
        <v>1</v>
      </c>
      <c r="G22" s="18">
        <v>1</v>
      </c>
      <c r="H22" s="22" t="s">
        <v>6</v>
      </c>
      <c r="I22" s="63"/>
      <c r="J22" s="64">
        <f t="shared" si="1"/>
        <v>0</v>
      </c>
      <c r="K22" s="13">
        <f>J22/_xlfn.XLOOKUP(H22,[1]Validation!$F$3:$F$12,[1]Validation!$G$3:$G$12,0)</f>
        <v>0</v>
      </c>
      <c r="L22" s="13"/>
      <c r="M22" s="15"/>
    </row>
    <row r="23" spans="2:13" x14ac:dyDescent="0.35">
      <c r="B23" s="34"/>
      <c r="C23" s="70" t="s">
        <v>85</v>
      </c>
      <c r="D23" s="39" t="s">
        <v>23</v>
      </c>
      <c r="E23" s="25" t="s">
        <v>24</v>
      </c>
      <c r="F23">
        <v>1</v>
      </c>
      <c r="G23" s="18">
        <v>1</v>
      </c>
      <c r="H23" s="22" t="s">
        <v>55</v>
      </c>
      <c r="I23" s="31"/>
      <c r="J23" s="64">
        <f t="shared" si="1"/>
        <v>0</v>
      </c>
      <c r="K23" s="13">
        <f>J23/_xlfn.XLOOKUP(H23,[1]Validation!$F$3:$F$12,[1]Validation!$G$3:$G$12,0)</f>
        <v>0</v>
      </c>
      <c r="L23" s="13"/>
      <c r="M23" s="15"/>
    </row>
    <row r="24" spans="2:13" x14ac:dyDescent="0.35">
      <c r="B24" s="34"/>
      <c r="C24" s="70" t="s">
        <v>86</v>
      </c>
      <c r="D24" s="39" t="s">
        <v>23</v>
      </c>
      <c r="E24" s="25" t="s">
        <v>24</v>
      </c>
      <c r="F24">
        <v>1</v>
      </c>
      <c r="G24" s="18">
        <v>1</v>
      </c>
      <c r="H24" s="22" t="s">
        <v>55</v>
      </c>
      <c r="I24" s="31"/>
      <c r="J24" s="64">
        <f t="shared" si="1"/>
        <v>0</v>
      </c>
      <c r="K24" s="13">
        <f>J24/_xlfn.XLOOKUP(H24,[1]Validation!$F$3:$F$12,[1]Validation!$G$3:$G$12,0)</f>
        <v>0</v>
      </c>
      <c r="L24" s="13"/>
      <c r="M24" s="15"/>
    </row>
    <row r="25" spans="2:13" ht="52.5" x14ac:dyDescent="0.35">
      <c r="B25" s="34"/>
      <c r="C25" s="70" t="s">
        <v>87</v>
      </c>
      <c r="D25" s="39" t="s">
        <v>23</v>
      </c>
      <c r="E25" s="25" t="s">
        <v>24</v>
      </c>
      <c r="F25">
        <v>1</v>
      </c>
      <c r="G25" s="18">
        <v>1</v>
      </c>
      <c r="H25" s="22" t="s">
        <v>55</v>
      </c>
      <c r="I25" s="31"/>
      <c r="J25" s="64">
        <f t="shared" si="1"/>
        <v>0</v>
      </c>
      <c r="K25" s="13">
        <f>J25/_xlfn.XLOOKUP(H25,[1]Validation!$F$3:$F$12,[1]Validation!$G$3:$G$12,0)</f>
        <v>0</v>
      </c>
      <c r="L25" s="13"/>
      <c r="M25" s="146" t="s">
        <v>135</v>
      </c>
    </row>
    <row r="26" spans="2:13" ht="26.5" x14ac:dyDescent="0.35">
      <c r="B26" s="34"/>
      <c r="C26" s="70" t="s">
        <v>147</v>
      </c>
      <c r="D26" s="39" t="s">
        <v>23</v>
      </c>
      <c r="E26" s="25" t="s">
        <v>49</v>
      </c>
      <c r="F26">
        <v>60</v>
      </c>
      <c r="G26" s="18">
        <v>1</v>
      </c>
      <c r="H26" s="22" t="s">
        <v>55</v>
      </c>
      <c r="I26" s="31"/>
      <c r="J26" s="64">
        <f t="shared" si="1"/>
        <v>0</v>
      </c>
      <c r="K26" s="13">
        <f>J26/_xlfn.XLOOKUP(H26,[1]Validation!$F$3:$F$12,[1]Validation!$G$3:$G$12,0)</f>
        <v>0</v>
      </c>
      <c r="L26" s="13"/>
      <c r="M26" s="146" t="s">
        <v>136</v>
      </c>
    </row>
    <row r="27" spans="2:13" ht="12" customHeight="1" x14ac:dyDescent="0.35">
      <c r="B27" s="51">
        <v>5.4</v>
      </c>
      <c r="C27" s="43" t="s">
        <v>75</v>
      </c>
      <c r="D27" s="44" t="s">
        <v>23</v>
      </c>
      <c r="E27" s="45" t="s">
        <v>24</v>
      </c>
      <c r="F27" s="46">
        <v>1</v>
      </c>
      <c r="G27" s="47">
        <v>1</v>
      </c>
      <c r="H27" s="48"/>
      <c r="I27" s="61"/>
      <c r="J27" s="62">
        <f t="shared" si="1"/>
        <v>0</v>
      </c>
      <c r="K27" s="49">
        <f>3%*(L11+L18)</f>
        <v>390.02704520034297</v>
      </c>
      <c r="L27" s="50">
        <f>IFERROR(SUMIFS(K:K, B:B, B27 &amp; "*"), "")</f>
        <v>0</v>
      </c>
      <c r="M27" s="15"/>
    </row>
    <row r="28" spans="2:13" ht="12" customHeight="1" x14ac:dyDescent="0.35">
      <c r="B28" s="51">
        <v>5.5</v>
      </c>
      <c r="C28" s="43" t="s">
        <v>38</v>
      </c>
      <c r="D28" s="44" t="s">
        <v>39</v>
      </c>
      <c r="E28" s="45" t="s">
        <v>24</v>
      </c>
      <c r="F28" s="46"/>
      <c r="G28" s="47"/>
      <c r="H28" s="48"/>
      <c r="I28" s="61"/>
      <c r="J28" s="62">
        <f t="shared" si="1"/>
        <v>0</v>
      </c>
      <c r="K28" s="49"/>
      <c r="L28" s="50">
        <f>IFERROR(SUMIFS(K:K, B:B, B28 &amp; "*"), "")</f>
        <v>0</v>
      </c>
      <c r="M28" s="15"/>
    </row>
    <row r="29" spans="2:13" ht="12" customHeight="1" x14ac:dyDescent="0.35">
      <c r="B29" s="34"/>
      <c r="C29" s="39"/>
      <c r="D29" s="39"/>
      <c r="E29" s="25"/>
      <c r="G29" s="18"/>
      <c r="H29" s="22"/>
      <c r="I29" s="63"/>
      <c r="J29" s="64"/>
      <c r="K29" s="13"/>
      <c r="L29" s="13"/>
      <c r="M29" s="15"/>
    </row>
    <row r="30" spans="2:13" ht="15" thickBot="1" x14ac:dyDescent="0.4">
      <c r="B30" s="40"/>
      <c r="C30" s="41"/>
      <c r="D30" s="41"/>
      <c r="E30" s="28"/>
      <c r="F30" s="12"/>
      <c r="G30" s="19"/>
      <c r="H30" s="23"/>
      <c r="I30" s="67"/>
      <c r="J30" s="68"/>
      <c r="K30" s="14"/>
      <c r="L30" s="14"/>
      <c r="M30" s="16"/>
    </row>
    <row r="35" spans="3:3" ht="12" customHeight="1" x14ac:dyDescent="0.35">
      <c r="C35" s="56"/>
    </row>
  </sheetData>
  <mergeCells count="10">
    <mergeCell ref="H4:H5"/>
    <mergeCell ref="I4:I5"/>
    <mergeCell ref="J4:J5"/>
    <mergeCell ref="M4:M5"/>
    <mergeCell ref="B4:B5"/>
    <mergeCell ref="C4:C5"/>
    <mergeCell ref="D4:D5"/>
    <mergeCell ref="E4:E5"/>
    <mergeCell ref="F4:F5"/>
    <mergeCell ref="G4:G5"/>
  </mergeCells>
  <phoneticPr fontId="3" type="noConversion"/>
  <dataValidations count="3">
    <dataValidation operator="greaterThan" allowBlank="1" showInputMessage="1" showErrorMessage="1" error="Input Number" sqref="H21 G22:H1048576 G1:H7 G11:H20 G8:G10" xr:uid="{E84745BD-A33F-49A7-9CB8-5ABBD5A6F9BA}"/>
    <dataValidation type="whole" operator="greaterThan" allowBlank="1" showInputMessage="1" showErrorMessage="1" error="Input Number" sqref="F1:F1048576" xr:uid="{10FB38B9-27CC-4ECF-9976-2DED681ACA2E}">
      <formula1>0</formula1>
    </dataValidation>
    <dataValidation type="list" operator="greaterThan" allowBlank="1" showInputMessage="1" showErrorMessage="1" error="Input Number" sqref="H8:H10" xr:uid="{692D2A73-1EA2-4905-AA06-97828332E2EB}">
      <formula1>"AUD, VND, USD"</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error="Use Drop Down List_x000a_" xr:uid="{56829764-17B3-47E2-A485-9911614C12EF}">
          <x14:formula1>
            <xm:f>Validation!$B$3:$B$20</xm:f>
          </x14:formula1>
          <xm:sqref>D8:D10</xm:sqref>
        </x14:dataValidation>
        <x14:dataValidation type="list" allowBlank="1" showInputMessage="1" showErrorMessage="1" error="See Drop Down Menu" xr:uid="{EBA2F625-9105-4C8A-8FF7-0C05E35CBD1B}">
          <x14:formula1>
            <xm:f>Validation!$D$3:$D$17</xm:f>
          </x14:formula1>
          <xm:sqref>E8:E10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CF79C-8966-48A7-825D-4C68853F3F0D}">
  <dimension ref="A2:G20"/>
  <sheetViews>
    <sheetView workbookViewId="0">
      <selection activeCell="F31" sqref="F31"/>
    </sheetView>
  </sheetViews>
  <sheetFormatPr defaultRowHeight="14.5" x14ac:dyDescent="0.35"/>
  <cols>
    <col min="1" max="1" width="28.81640625" customWidth="1"/>
    <col min="2" max="2" width="35.54296875" customWidth="1"/>
    <col min="3" max="3" width="1.453125" customWidth="1"/>
    <col min="4" max="4" width="30.7265625" customWidth="1"/>
    <col min="5" max="5" width="1.54296875" customWidth="1"/>
    <col min="6" max="6" width="10.81640625" customWidth="1"/>
    <col min="7" max="7" width="13.453125" customWidth="1"/>
  </cols>
  <sheetData>
    <row r="2" spans="1:7" ht="28" x14ac:dyDescent="0.35">
      <c r="A2" s="3" t="s">
        <v>42</v>
      </c>
      <c r="B2" s="3" t="s">
        <v>43</v>
      </c>
      <c r="D2" s="3" t="s">
        <v>44</v>
      </c>
      <c r="F2" s="3" t="s">
        <v>45</v>
      </c>
      <c r="G2" s="3" t="s">
        <v>46</v>
      </c>
    </row>
    <row r="3" spans="1:7" x14ac:dyDescent="0.35">
      <c r="A3" s="4" t="s">
        <v>47</v>
      </c>
      <c r="B3" s="5" t="s">
        <v>48</v>
      </c>
      <c r="D3" t="s">
        <v>49</v>
      </c>
      <c r="F3" t="s">
        <v>6</v>
      </c>
      <c r="G3">
        <v>1</v>
      </c>
    </row>
    <row r="4" spans="1:7" x14ac:dyDescent="0.35">
      <c r="A4" s="4" t="s">
        <v>47</v>
      </c>
      <c r="B4" s="5" t="s">
        <v>50</v>
      </c>
      <c r="D4" t="s">
        <v>31</v>
      </c>
      <c r="F4" t="s">
        <v>19</v>
      </c>
      <c r="G4">
        <v>0.65459999999999996</v>
      </c>
    </row>
    <row r="5" spans="1:7" x14ac:dyDescent="0.35">
      <c r="A5" s="4" t="s">
        <v>47</v>
      </c>
      <c r="B5" s="5" t="s">
        <v>51</v>
      </c>
      <c r="D5" t="s">
        <v>52</v>
      </c>
      <c r="F5" t="s">
        <v>53</v>
      </c>
      <c r="G5" s="8">
        <v>14015</v>
      </c>
    </row>
    <row r="6" spans="1:7" x14ac:dyDescent="0.35">
      <c r="A6" s="4" t="s">
        <v>47</v>
      </c>
      <c r="B6" s="5" t="s">
        <v>23</v>
      </c>
      <c r="D6" t="s">
        <v>29</v>
      </c>
      <c r="F6" t="s">
        <v>36</v>
      </c>
      <c r="G6" s="8">
        <v>10612</v>
      </c>
    </row>
    <row r="7" spans="1:7" x14ac:dyDescent="0.35">
      <c r="A7" s="4" t="s">
        <v>47</v>
      </c>
      <c r="B7" s="5" t="s">
        <v>54</v>
      </c>
      <c r="D7" t="s">
        <v>24</v>
      </c>
      <c r="F7" t="s">
        <v>55</v>
      </c>
      <c r="G7" s="8">
        <v>17106</v>
      </c>
    </row>
    <row r="8" spans="1:7" x14ac:dyDescent="0.35">
      <c r="A8" s="4" t="s">
        <v>47</v>
      </c>
      <c r="B8" s="5" t="s">
        <v>17</v>
      </c>
      <c r="D8" t="s">
        <v>56</v>
      </c>
      <c r="F8" t="s">
        <v>57</v>
      </c>
      <c r="G8">
        <v>2.77</v>
      </c>
    </row>
    <row r="9" spans="1:7" x14ac:dyDescent="0.35">
      <c r="A9" s="4" t="s">
        <v>47</v>
      </c>
      <c r="B9" s="5" t="s">
        <v>58</v>
      </c>
      <c r="D9" t="s">
        <v>59</v>
      </c>
      <c r="F9" t="s">
        <v>60</v>
      </c>
      <c r="G9">
        <v>0.83599999999999997</v>
      </c>
    </row>
    <row r="10" spans="1:7" x14ac:dyDescent="0.35">
      <c r="A10" s="4" t="s">
        <v>47</v>
      </c>
      <c r="B10" s="5" t="s">
        <v>61</v>
      </c>
      <c r="D10" t="s">
        <v>11</v>
      </c>
      <c r="F10" t="s">
        <v>62</v>
      </c>
      <c r="G10">
        <v>1.087</v>
      </c>
    </row>
    <row r="11" spans="1:7" x14ac:dyDescent="0.35">
      <c r="A11" s="4" t="s">
        <v>47</v>
      </c>
      <c r="B11" s="5" t="s">
        <v>63</v>
      </c>
      <c r="D11" t="s">
        <v>21</v>
      </c>
      <c r="F11" t="s">
        <v>64</v>
      </c>
      <c r="G11">
        <v>21.26</v>
      </c>
    </row>
    <row r="12" spans="1:7" x14ac:dyDescent="0.35">
      <c r="A12" s="4" t="s">
        <v>47</v>
      </c>
      <c r="B12" s="5" t="s">
        <v>41</v>
      </c>
      <c r="D12" t="s">
        <v>65</v>
      </c>
      <c r="F12" t="s">
        <v>66</v>
      </c>
      <c r="G12">
        <v>39.119999999999997</v>
      </c>
    </row>
    <row r="13" spans="1:7" x14ac:dyDescent="0.35">
      <c r="A13" s="4" t="s">
        <v>67</v>
      </c>
      <c r="B13" s="5" t="s">
        <v>39</v>
      </c>
      <c r="D13" t="s">
        <v>18</v>
      </c>
    </row>
    <row r="14" spans="1:7" x14ac:dyDescent="0.35">
      <c r="A14" s="4" t="s">
        <v>68</v>
      </c>
      <c r="B14" s="5" t="s">
        <v>28</v>
      </c>
      <c r="D14" t="s">
        <v>69</v>
      </c>
    </row>
    <row r="15" spans="1:7" x14ac:dyDescent="0.35">
      <c r="A15" s="4" t="s">
        <v>68</v>
      </c>
      <c r="B15" s="5" t="s">
        <v>33</v>
      </c>
      <c r="D15" t="s">
        <v>70</v>
      </c>
    </row>
    <row r="16" spans="1:7" x14ac:dyDescent="0.35">
      <c r="A16" s="4" t="s">
        <v>68</v>
      </c>
      <c r="B16" s="5" t="s">
        <v>34</v>
      </c>
      <c r="D16" t="s">
        <v>71</v>
      </c>
    </row>
    <row r="17" spans="1:4" x14ac:dyDescent="0.35">
      <c r="A17" s="4" t="s">
        <v>68</v>
      </c>
      <c r="B17" s="5" t="s">
        <v>32</v>
      </c>
      <c r="D17" t="s">
        <v>72</v>
      </c>
    </row>
    <row r="18" spans="1:4" x14ac:dyDescent="0.35">
      <c r="A18" s="4" t="s">
        <v>68</v>
      </c>
      <c r="B18" s="5" t="s">
        <v>73</v>
      </c>
    </row>
    <row r="19" spans="1:4" x14ac:dyDescent="0.35">
      <c r="A19" s="4" t="s">
        <v>68</v>
      </c>
      <c r="B19" s="5" t="s">
        <v>30</v>
      </c>
    </row>
    <row r="20" spans="1:4" x14ac:dyDescent="0.35">
      <c r="A20" s="4" t="s">
        <v>68</v>
      </c>
      <c r="B20" s="6" t="s">
        <v>74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6C1C464FF6E714C9B74490F6177D836" ma:contentTypeVersion="18" ma:contentTypeDescription="Create a new document." ma:contentTypeScope="" ma:versionID="bb25ccf1530f277335431462a87be6b4">
  <xsd:schema xmlns:xsd="http://www.w3.org/2001/XMLSchema" xmlns:xs="http://www.w3.org/2001/XMLSchema" xmlns:p="http://schemas.microsoft.com/office/2006/metadata/properties" xmlns:ns2="42eb1d1e-26ca-4e13-89cf-4f11b67eb4f8" xmlns:ns3="1ba2c7f5-bec0-4c2e-bb24-613281d15fab" targetNamespace="http://schemas.microsoft.com/office/2006/metadata/properties" ma:root="true" ma:fieldsID="4c8137257946442d18fb194c68074313" ns2:_="" ns3:_="">
    <xsd:import namespace="42eb1d1e-26ca-4e13-89cf-4f11b67eb4f8"/>
    <xsd:import namespace="1ba2c7f5-bec0-4c2e-bb24-613281d15fa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ongFileName" minOccurs="0"/>
                <xsd:element ref="ns2:OriginalSourcePath" minOccurs="0"/>
                <xsd:element ref="ns2:MediaServiceBillingMetadata" minOccurs="0"/>
                <xsd:element ref="ns2:PhotoCaption" minOccurs="0"/>
                <xsd:element ref="ns2:PhotoUs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eb1d1e-26ca-4e13-89cf-4f11b67eb4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ffb2afa-0461-4a25-b7e7-e28982f86d9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ongFileName" ma:index="20" nillable="true" ma:displayName="LongFileName" ma:internalName="LongFileName">
      <xsd:simpleType>
        <xsd:restriction base="dms:Text"/>
      </xsd:simpleType>
    </xsd:element>
    <xsd:element name="OriginalSourcePath" ma:index="21" nillable="true" ma:displayName="OriginalSourcePath" ma:internalName="OriginalSourcePath">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PhotoCaption" ma:index="23" nillable="true" ma:displayName="Photo Caption" ma:description="Applicable to RT4D photos folder to show relevant photo caption of selected photos" ma:format="Dropdown" ma:internalName="PhotoCaption">
      <xsd:simpleType>
        <xsd:restriction base="dms:Note">
          <xsd:maxLength value="255"/>
        </xsd:restriction>
      </xsd:simpleType>
    </xsd:element>
    <xsd:element name="PhotoUse" ma:index="24" nillable="true" ma:displayName="Photo Use" ma:format="Dropdown" ma:internalName="PhotoUse">
      <xsd:simpleType>
        <xsd:restriction base="dms:Choice">
          <xsd:enumeration value="Website"/>
          <xsd:enumeration value="Semi-Annual Report"/>
          <xsd:enumeration value="Publication / Factsheet"/>
        </xsd:restriction>
      </xsd:simpleType>
    </xsd:element>
  </xsd:schema>
  <xsd:schema xmlns:xsd="http://www.w3.org/2001/XMLSchema" xmlns:xs="http://www.w3.org/2001/XMLSchema" xmlns:dms="http://schemas.microsoft.com/office/2006/documentManagement/types" xmlns:pc="http://schemas.microsoft.com/office/infopath/2007/PartnerControls" targetNamespace="1ba2c7f5-bec0-4c2e-bb24-613281d15fa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80a0d48-bbbd-4619-b2b8-d7a2fd2f8ee6}" ma:internalName="TaxCatchAll" ma:showField="CatchAllData" ma:web="1ba2c7f5-bec0-4c2e-bb24-613281d15f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ongFileName xmlns="42eb1d1e-26ca-4e13-89cf-4f11b67eb4f8" xsi:nil="true"/>
    <TaxCatchAll xmlns="1ba2c7f5-bec0-4c2e-bb24-613281d15fab" xsi:nil="true"/>
    <lcf76f155ced4ddcb4097134ff3c332f xmlns="42eb1d1e-26ca-4e13-89cf-4f11b67eb4f8">
      <Terms xmlns="http://schemas.microsoft.com/office/infopath/2007/PartnerControls"/>
    </lcf76f155ced4ddcb4097134ff3c332f>
    <OriginalSourcePath xmlns="42eb1d1e-26ca-4e13-89cf-4f11b67eb4f8" xsi:nil="true"/>
    <PhotoCaption xmlns="42eb1d1e-26ca-4e13-89cf-4f11b67eb4f8" xsi:nil="true"/>
    <PhotoUse xmlns="42eb1d1e-26ca-4e13-89cf-4f11b67eb4f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3262B8A-3B32-4865-8A7C-4E4DF6EAED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eb1d1e-26ca-4e13-89cf-4f11b67eb4f8"/>
    <ds:schemaRef ds:uri="1ba2c7f5-bec0-4c2e-bb24-613281d15f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3039C2C-F590-4F18-8BF2-6A84A7304456}">
  <ds:schemaRefs>
    <ds:schemaRef ds:uri="http://schemas.microsoft.com/office/2006/documentManagement/types"/>
    <ds:schemaRef ds:uri="http://purl.org/dc/elements/1.1/"/>
    <ds:schemaRef ds:uri="http://schemas.microsoft.com/office/infopath/2007/PartnerControls"/>
    <ds:schemaRef ds:uri="http://purl.org/dc/dcmitype/"/>
    <ds:schemaRef ds:uri="http://schemas.openxmlformats.org/package/2006/metadata/core-properties"/>
    <ds:schemaRef ds:uri="http://www.w3.org/XML/1998/namespace"/>
    <ds:schemaRef ds:uri="http://schemas.microsoft.com/office/2006/metadata/properties"/>
    <ds:schemaRef ds:uri="1ba2c7f5-bec0-4c2e-bb24-613281d15fab"/>
    <ds:schemaRef ds:uri="42eb1d1e-26ca-4e13-89cf-4f11b67eb4f8"/>
    <ds:schemaRef ds:uri="http://purl.org/dc/terms/"/>
  </ds:schemaRefs>
</ds:datastoreItem>
</file>

<file path=customXml/itemProps3.xml><?xml version="1.0" encoding="utf-8"?>
<ds:datastoreItem xmlns:ds="http://schemas.openxmlformats.org/officeDocument/2006/customXml" ds:itemID="{DE124866-E4F4-4142-BD34-081E77C5B1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Activities Budget-Final</vt:lpstr>
      <vt:lpstr>2.1. Event 1</vt:lpstr>
      <vt:lpstr>2.2. Event 2</vt:lpstr>
      <vt:lpstr>5. Replication WS</vt:lpstr>
      <vt:lpstr>Validation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Dewikumara, Christiena</dc:creator>
  <cp:keywords/>
  <dc:description/>
  <cp:lastModifiedBy>Duong, Trang</cp:lastModifiedBy>
  <cp:revision/>
  <dcterms:created xsi:type="dcterms:W3CDTF">2025-07-08T10:56:34Z</dcterms:created>
  <dcterms:modified xsi:type="dcterms:W3CDTF">2026-10-08T09:47:16Z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0x010100C6C1C464FF6E714C9B74490F6177D836</vt:lpwstr>
  </property>
  <property fmtid="{D5CDD505-2E9C-101B-9397-08002B2CF9AE}" pid="3" name="MediaServiceImageTags">
    <vt:lpwstr/>
  </property>
</Properties>
</file>