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2. RCEP Support/2. RISP-PROJECT DESIGN AND IMPLEMENTATION/2. R-CSI (Services, Investment)/R-2627-CSI-37-Review on Viet Nam’s Trade-in-Services Commitments - VN/2. Project Procurement/ToR/"/>
    </mc:Choice>
  </mc:AlternateContent>
  <xr:revisionPtr revIDLastSave="226" documentId="13_ncr:1_{779BFBF6-B224-4C1E-93A7-2E7AF14DD2B5}" xr6:coauthVersionLast="47" xr6:coauthVersionMax="47" xr10:uidLastSave="{04F453B8-749A-4EF9-88CF-7C3ABC0D81E2}"/>
  <bookViews>
    <workbookView xWindow="-120" yWindow="-16320" windowWidth="29040" windowHeight="15720" tabRatio="824" activeTab="1" xr2:uid="{B20238D0-815D-425F-9423-BA7E72EB5618}"/>
  </bookViews>
  <sheets>
    <sheet name="Activities Budget-Final" sheetId="30" r:id="rId1"/>
    <sheet name="2. Event" sheetId="24" r:id="rId2"/>
    <sheet name="Validation" sheetId="32" r:id="rId3"/>
  </sheets>
  <definedNames>
    <definedName name="_xlnm._FilterDatabase" localSheetId="0" hidden="1">'Activities Budget-Final'!$B$6:$N$6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4" l="1"/>
  <c r="K31" i="30" l="1"/>
  <c r="I13" i="30"/>
  <c r="K13" i="30" s="1"/>
  <c r="I12" i="30"/>
  <c r="K12" i="30" s="1"/>
  <c r="I11" i="30"/>
  <c r="K11" i="30" s="1"/>
  <c r="I10" i="30"/>
  <c r="K10" i="30" s="1"/>
  <c r="I9" i="30"/>
  <c r="K9" i="30" s="1"/>
  <c r="I26" i="30"/>
  <c r="J26" i="30" s="1"/>
  <c r="I23" i="30"/>
  <c r="J23" i="30" s="1"/>
  <c r="J18" i="30"/>
  <c r="J17" i="30"/>
  <c r="I17" i="30"/>
  <c r="K17" i="30" s="1"/>
  <c r="I18" i="30"/>
  <c r="H18" i="30"/>
  <c r="H17" i="30"/>
  <c r="K20" i="24"/>
  <c r="J19" i="24"/>
  <c r="L11" i="24"/>
  <c r="K28" i="24" s="1"/>
  <c r="K26" i="24"/>
  <c r="K25" i="24"/>
  <c r="K24" i="24"/>
  <c r="K23" i="24"/>
  <c r="K22" i="24"/>
  <c r="K21" i="24"/>
  <c r="K19" i="24"/>
  <c r="K13" i="24"/>
  <c r="K14" i="24"/>
  <c r="K15" i="24"/>
  <c r="K16" i="24"/>
  <c r="K12" i="24"/>
  <c r="J16" i="24"/>
  <c r="J15" i="24"/>
  <c r="J14" i="24"/>
  <c r="J13" i="24"/>
  <c r="J12" i="24"/>
  <c r="K18" i="30"/>
  <c r="K15" i="30"/>
  <c r="L28" i="24" l="1"/>
  <c r="H20" i="30" s="1"/>
  <c r="I20" i="30" s="1"/>
  <c r="K27" i="24"/>
  <c r="L27" i="24" s="1"/>
  <c r="H19" i="30" s="1"/>
  <c r="I19" i="30" s="1"/>
  <c r="H16" i="30"/>
  <c r="I16" i="30" s="1"/>
  <c r="J9" i="30"/>
  <c r="J10" i="30"/>
  <c r="J11" i="30"/>
  <c r="J12" i="30"/>
  <c r="J13" i="30"/>
  <c r="K26" i="30"/>
  <c r="K23" i="30"/>
  <c r="J20" i="30" l="1"/>
  <c r="K20" i="30"/>
  <c r="K16" i="30"/>
  <c r="J16" i="30"/>
  <c r="L6" i="24"/>
  <c r="K19" i="30"/>
  <c r="J19" i="30"/>
  <c r="C14" i="30" l="1"/>
  <c r="C1" i="24" l="1"/>
  <c r="C18" i="30" l="1"/>
  <c r="C17" i="30"/>
  <c r="C16" i="30"/>
  <c r="C15" i="30"/>
  <c r="C20" i="30"/>
  <c r="C19" i="30"/>
  <c r="K8" i="30" l="1"/>
  <c r="M22" i="30"/>
  <c r="M25" i="30" l="1"/>
  <c r="M8" i="30"/>
  <c r="M14" i="30" l="1"/>
</calcChain>
</file>

<file path=xl/sharedStrings.xml><?xml version="1.0" encoding="utf-8"?>
<sst xmlns="http://schemas.openxmlformats.org/spreadsheetml/2006/main" count="225" uniqueCount="122">
  <si>
    <t>Project Name</t>
  </si>
  <si>
    <t>Activity Name</t>
  </si>
  <si>
    <t>Total Cost</t>
  </si>
  <si>
    <t>Budget Allocation (AUD)</t>
  </si>
  <si>
    <t>Remarks</t>
  </si>
  <si>
    <t>AUD</t>
  </si>
  <si>
    <t>FY 25-26</t>
  </si>
  <si>
    <t>FY 26-27</t>
  </si>
  <si>
    <t>Activity</t>
  </si>
  <si>
    <t>Category</t>
  </si>
  <si>
    <t>Unit</t>
  </si>
  <si>
    <t>Quantity</t>
  </si>
  <si>
    <t>Currency</t>
  </si>
  <si>
    <t>Rate/unit</t>
  </si>
  <si>
    <t xml:space="preserve">Total </t>
  </si>
  <si>
    <t>Per Activity</t>
  </si>
  <si>
    <t>Professional Services</t>
  </si>
  <si>
    <t>Day</t>
  </si>
  <si>
    <t>USD</t>
  </si>
  <si>
    <t>Professional fee</t>
  </si>
  <si>
    <t>Event</t>
  </si>
  <si>
    <t>Event Facilitation Expenses</t>
  </si>
  <si>
    <t>Meetings &amp; Conferences</t>
  </si>
  <si>
    <t>Lumpsum</t>
  </si>
  <si>
    <t>Project Completion Report</t>
  </si>
  <si>
    <t>Activity Code</t>
  </si>
  <si>
    <t>Times</t>
  </si>
  <si>
    <t>Transport Consultant</t>
  </si>
  <si>
    <t>Airfare</t>
  </si>
  <si>
    <t>Return</t>
  </si>
  <si>
    <t>Local Per Diem</t>
  </si>
  <si>
    <t>Person</t>
  </si>
  <si>
    <t>Overseas Per Diem</t>
  </si>
  <si>
    <t>Accommodation</t>
  </si>
  <si>
    <t>Local Transportation</t>
  </si>
  <si>
    <t>IDR</t>
  </si>
  <si>
    <t xml:space="preserve">Contigency </t>
  </si>
  <si>
    <t>Event Management Cost</t>
  </si>
  <si>
    <t>Subcontractor-External</t>
  </si>
  <si>
    <t>Pax</t>
  </si>
  <si>
    <t>VND</t>
  </si>
  <si>
    <t>Pieces</t>
  </si>
  <si>
    <t>Miscellaneous</t>
  </si>
  <si>
    <t>Participant Expenses</t>
  </si>
  <si>
    <t>Translation if any</t>
  </si>
  <si>
    <t>Total</t>
  </si>
  <si>
    <t>Roundup</t>
  </si>
  <si>
    <t xml:space="preserve">Airfare - Domestic </t>
  </si>
  <si>
    <t>Hotel package per pax (venue rental and lunch/teabreaks per pax)</t>
  </si>
  <si>
    <t>Event organization and logistics</t>
  </si>
  <si>
    <t>- Event material</t>
  </si>
  <si>
    <t>- Event Support - MC</t>
  </si>
  <si>
    <t>- Event Support - Interpreter if any</t>
  </si>
  <si>
    <t>- Event Support - Videoman &amp; Cameraman</t>
  </si>
  <si>
    <t xml:space="preserve">Review on Vietnam’s trade-in-services commitments </t>
  </si>
  <si>
    <t>Inception, stakeholder consultation, literature view and metholody, first research draft</t>
  </si>
  <si>
    <t>Final report draft</t>
  </si>
  <si>
    <t>Pages</t>
  </si>
  <si>
    <t xml:space="preserve">Airport transfer allowance </t>
  </si>
  <si>
    <t>Land travel allowance</t>
  </si>
  <si>
    <t xml:space="preserve">Activity 1: Report on Trade on Services </t>
  </si>
  <si>
    <t>2.1.1</t>
  </si>
  <si>
    <t>2.1.2</t>
  </si>
  <si>
    <t xml:space="preserve">Local Participant Perdiem (3 days) </t>
  </si>
  <si>
    <t xml:space="preserve">Hotel Accommodation (2 night) </t>
  </si>
  <si>
    <t>2.2.1</t>
  </si>
  <si>
    <t>2.2.2</t>
  </si>
  <si>
    <t>2.2.3</t>
  </si>
  <si>
    <t>2.2.4</t>
  </si>
  <si>
    <t>2.2.5</t>
  </si>
  <si>
    <t>- Branded Stationaries</t>
  </si>
  <si>
    <t>Professional fee for 2 Workshops under Activity 2</t>
  </si>
  <si>
    <t>Reporting</t>
  </si>
  <si>
    <t>2.3.2</t>
  </si>
  <si>
    <t>2.3.1</t>
  </si>
  <si>
    <t>Contigency in Consultant Contract (to be utilised subject to RT4D's approval)</t>
  </si>
  <si>
    <t>Create the graphic design for the report</t>
  </si>
  <si>
    <t>EXPENDITURE
CATEGORY</t>
  </si>
  <si>
    <t>EXPENDITURE
TYPE</t>
  </si>
  <si>
    <t>Quantity
CATEGORY</t>
  </si>
  <si>
    <t>Unit Currency</t>
  </si>
  <si>
    <t>Conversion Rate to AUD</t>
  </si>
  <si>
    <t>Other Direct Costs</t>
  </si>
  <si>
    <t>Bank Charges</t>
  </si>
  <si>
    <t>Communications</t>
  </si>
  <si>
    <t>Courier Services</t>
  </si>
  <si>
    <t>One way</t>
  </si>
  <si>
    <t>LAK</t>
  </si>
  <si>
    <t>Office Expenses</t>
  </si>
  <si>
    <t>Km</t>
  </si>
  <si>
    <t>MYR</t>
  </si>
  <si>
    <t>Recruitment</t>
  </si>
  <si>
    <t>SGD</t>
  </si>
  <si>
    <t>Translation Services</t>
  </si>
  <si>
    <t>NZD</t>
  </si>
  <si>
    <t>Workshops</t>
  </si>
  <si>
    <t>THB</t>
  </si>
  <si>
    <t>Utilities</t>
  </si>
  <si>
    <t>Hour</t>
  </si>
  <si>
    <t>PHP</t>
  </si>
  <si>
    <t>Subcontractors</t>
  </si>
  <si>
    <t>Travel</t>
  </si>
  <si>
    <t>Monthly</t>
  </si>
  <si>
    <t>Annual</t>
  </si>
  <si>
    <t>Semester</t>
  </si>
  <si>
    <t>Quaterly</t>
  </si>
  <si>
    <t>Incidental Travel</t>
  </si>
  <si>
    <t>Other Allowance</t>
  </si>
  <si>
    <t>Activity 2: 2-Day Workshop in HCM</t>
  </si>
  <si>
    <t>A 2-day Workshop in Ho Chi Minh City</t>
  </si>
  <si>
    <t>- Event logistics &amp; organization service</t>
  </si>
  <si>
    <t>Note to bidders: This amount has already been included under Activity 1.</t>
  </si>
  <si>
    <t>Note to bidders: This budget line is for estimation purposes only. Actual payment will be determined based on participants' actual travel itineraries. RT4D will provide further guidance on per diem calculations when the final flight schedules become available.</t>
  </si>
  <si>
    <t>Note to bidders: This accommodation budget is provided for costing purposes only. Actual reimbursement will be based on participants' actual hotel receipts. The selected bidder must submit at least three hotel options for RT4D's review and approval, with a preference for four-star accommodations.</t>
  </si>
  <si>
    <t>Note to bidders: This amount is included for budgeting purposes only. The actual arrangements and associated costs will be finalized in consultation with RT4D after contract award.</t>
  </si>
  <si>
    <t>Note to bidders: This budget is for costing purposes only. Actual arrangements will be agreed with RT4D at a later stage.</t>
  </si>
  <si>
    <t>Note to bidders: This amount is included for budgeting purposes only. Actual payment will be determined based on the actual cost of participants' air tickets.</t>
  </si>
  <si>
    <t>Note to bidders: This budget is for costing purposes only. The selected bidder must provide three hotel options for RT4D's approval, preferably at the four-star level.</t>
  </si>
  <si>
    <t>Bidders to complete: Please provide a cost breakdown for this line item for proposal costing purposes. This expense is reimbursable based on actual receipts.</t>
  </si>
  <si>
    <t>Note to bidders: The quoted cost should include all required workshop equipment, facilities, and support services, including but not limited to LED screen(s), high-quality audiovisual and sound systems, microphones (wireless handheld, lapel and podium), interpretation equipment, reliable high-speed internet connectivity, hybrid meeting facilities (including Zoom connectivity and livestreaming)where required, registration and check-in facilities, POS facilities, signage and nameplates, power supply and extension cables, reception services, technical support personnel, and any other equipment or facilities necessary for the successful delivery of the workshop.</t>
  </si>
  <si>
    <t>Note to bidders: follow RT4D's standard branding requirements and templates.</t>
  </si>
  <si>
    <t xml:space="preserve"> Note to bidders: Deliverables shall include event photos, one workshop recap video, 2-3 participant or stakeholder interviews conducted during the workshop, and all raw footage, including full recordings of VIP speeches.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</si>
</sst>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0_-;\-* #,##0.0_-;_-* &quot;-&quot;??_-;_-@_-"/>
    <numFmt numFmtId="166" formatCode="_-* #,##0_-;\-* #,##0_-;_-* &quot;-&quot;??_-;_-@_-"/>
  </numFmts>
  <fonts count="11"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sz val="11"/>
      <name val="Aptos Narrow"/>
      <family val="2"/>
      <scheme val="minor"/>
    </font>
    <font>
      <sz val="11"/>
      <color rgb="FF000000"/>
      <name val="Calibri"/>
      <family val="2"/>
    </font>
    <font>
      <b/>
      <sz val="11"/>
      <color theme="0"/>
      <name val="Aptos Narrow"/>
      <family val="2"/>
      <scheme val="minor"/>
    </font>
    <font>
      <sz val="12"/>
      <color theme="1"/>
      <name val="Aptos Narrow"/>
      <family val="2"/>
      <scheme val="minor"/>
    </font>
    <font>
      <b/>
      <sz val="11"/>
      <color rgb="FFC00000"/>
      <name val="Aptos Narrow"/>
      <family val="2"/>
      <scheme val="minor"/>
    </font>
    <font>
      <b/>
      <sz val="11"/>
      <color theme="0"/>
      <name val="Arial"/>
      <family val="2"/>
    </font>
    <font>
      <sz val="10"/>
      <color theme="1"/>
      <name val="Aptos Narrow"/>
      <family val="2"/>
      <scheme val="minor"/>
    </font>
  </fonts>
  <fills count="8">
    <fill>
      <patternFill patternType="none"/>
    </fill>
    <fill>
      <patternFill patternType="gray125"/>
    </fill>
    <fill>
      <patternFill patternType="solid">
        <fgColor theme="2" tint="-9.9978637043366805E-2"/>
        <bgColor indexed="64"/>
      </patternFill>
    </fill>
    <fill>
      <patternFill patternType="solid">
        <fgColor theme="9" tint="-0.49998474074526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9" tint="-0.499984740745262"/>
        <bgColor rgb="FFC0C0C0"/>
      </patternFill>
    </fill>
    <fill>
      <patternFill patternType="solid">
        <fgColor theme="0" tint="-4.9989318521683403E-2"/>
        <bgColor indexed="64"/>
      </patternFill>
    </fill>
  </fills>
  <borders count="3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theme="2"/>
      </top>
      <bottom style="thin">
        <color theme="2"/>
      </bottom>
      <diagonal/>
    </border>
  </borders>
  <cellStyleXfs count="6">
    <xf numFmtId="0" fontId="0" fillId="0" borderId="0"/>
    <xf numFmtId="164" fontId="1" fillId="0" borderId="0" applyFont="0" applyFill="0" applyBorder="0" applyAlignment="0" applyProtection="0"/>
    <xf numFmtId="0" fontId="5" fillId="0" borderId="0"/>
    <xf numFmtId="0" fontId="7" fillId="0" borderId="0"/>
    <xf numFmtId="43" fontId="7" fillId="0" borderId="0" applyFont="0" applyFill="0" applyBorder="0" applyAlignment="0" applyProtection="0"/>
    <xf numFmtId="43" fontId="1" fillId="0" borderId="0" applyFont="0" applyFill="0" applyBorder="0" applyAlignment="0" applyProtection="0"/>
  </cellStyleXfs>
  <cellXfs count="165">
    <xf numFmtId="0" fontId="0" fillId="0" borderId="0" xfId="0"/>
    <xf numFmtId="0" fontId="2" fillId="0" borderId="0" xfId="0" applyFont="1" applyAlignment="1">
      <alignment horizontal="center" vertical="center"/>
    </xf>
    <xf numFmtId="164" fontId="0" fillId="0" borderId="0" xfId="1" applyFont="1"/>
    <xf numFmtId="0" fontId="0" fillId="0" borderId="0" xfId="0" applyAlignment="1">
      <alignment vertical="center" wrapText="1"/>
    </xf>
    <xf numFmtId="0" fontId="2" fillId="0" borderId="0" xfId="0" applyFont="1" applyAlignment="1">
      <alignment vertical="center" wrapText="1"/>
    </xf>
    <xf numFmtId="0" fontId="2" fillId="0" borderId="0" xfId="0" applyFont="1"/>
    <xf numFmtId="0" fontId="2" fillId="0" borderId="0" xfId="0" applyFont="1" applyAlignment="1">
      <alignment vertical="center"/>
    </xf>
    <xf numFmtId="164" fontId="0" fillId="0" borderId="6" xfId="1" applyFont="1" applyBorder="1"/>
    <xf numFmtId="0" fontId="0" fillId="0" borderId="1" xfId="0" applyBorder="1"/>
    <xf numFmtId="164" fontId="0" fillId="0" borderId="8" xfId="1" applyFont="1" applyBorder="1"/>
    <xf numFmtId="0" fontId="0" fillId="0" borderId="20" xfId="0" applyBorder="1"/>
    <xf numFmtId="0" fontId="0" fillId="0" borderId="21" xfId="0" applyBorder="1"/>
    <xf numFmtId="0" fontId="2" fillId="2" borderId="0" xfId="0" applyFont="1" applyFill="1"/>
    <xf numFmtId="0" fontId="0" fillId="0" borderId="6" xfId="0" applyBorder="1"/>
    <xf numFmtId="0" fontId="0" fillId="0" borderId="8" xfId="0" applyBorder="1"/>
    <xf numFmtId="0" fontId="2" fillId="2" borderId="20" xfId="0" applyFont="1" applyFill="1" applyBorder="1"/>
    <xf numFmtId="164" fontId="2" fillId="2" borderId="5" xfId="1" applyFont="1" applyFill="1" applyBorder="1"/>
    <xf numFmtId="164" fontId="2" fillId="2" borderId="6" xfId="1" applyFont="1" applyFill="1" applyBorder="1"/>
    <xf numFmtId="164" fontId="0" fillId="0" borderId="5" xfId="1" applyFont="1" applyBorder="1"/>
    <xf numFmtId="164" fontId="0" fillId="0" borderId="7" xfId="1" applyFont="1" applyBorder="1"/>
    <xf numFmtId="0" fontId="0" fillId="0" borderId="5" xfId="0" applyBorder="1"/>
    <xf numFmtId="0" fontId="2" fillId="2" borderId="5" xfId="0" applyFont="1" applyFill="1" applyBorder="1"/>
    <xf numFmtId="0" fontId="2" fillId="2" borderId="6" xfId="0" applyFont="1" applyFill="1" applyBorder="1"/>
    <xf numFmtId="0" fontId="0" fillId="0" borderId="7" xfId="0" applyBorder="1"/>
    <xf numFmtId="164" fontId="0" fillId="0" borderId="0" xfId="1" applyFont="1" applyBorder="1"/>
    <xf numFmtId="164" fontId="0" fillId="0" borderId="1" xfId="1" applyFont="1" applyBorder="1"/>
    <xf numFmtId="0" fontId="2" fillId="2" borderId="5" xfId="0" applyFont="1" applyFill="1" applyBorder="1" applyAlignment="1">
      <alignment horizontal="left" vertical="center"/>
    </xf>
    <xf numFmtId="0" fontId="0" fillId="0" borderId="0" xfId="0" quotePrefix="1" applyAlignment="1">
      <alignment vertical="center" wrapText="1"/>
    </xf>
    <xf numFmtId="0" fontId="0" fillId="0" borderId="5" xfId="0" applyBorder="1" applyAlignment="1">
      <alignment vertical="center"/>
    </xf>
    <xf numFmtId="0" fontId="0" fillId="0" borderId="6" xfId="0" applyBorder="1" applyAlignment="1">
      <alignment vertical="center"/>
    </xf>
    <xf numFmtId="164" fontId="2" fillId="2" borderId="0" xfId="1" applyFont="1" applyFill="1" applyBorder="1"/>
    <xf numFmtId="0" fontId="2" fillId="5" borderId="20" xfId="0" applyFont="1" applyFill="1" applyBorder="1" applyAlignment="1">
      <alignment horizontal="left"/>
    </xf>
    <xf numFmtId="0" fontId="0" fillId="5" borderId="5" xfId="0" applyFill="1" applyBorder="1"/>
    <xf numFmtId="0" fontId="0" fillId="5" borderId="0" xfId="0" applyFill="1"/>
    <xf numFmtId="0" fontId="0" fillId="5" borderId="6" xfId="0" applyFill="1" applyBorder="1"/>
    <xf numFmtId="164" fontId="0" fillId="5" borderId="5" xfId="1" applyFont="1" applyFill="1" applyBorder="1"/>
    <xf numFmtId="164" fontId="0" fillId="5" borderId="0" xfId="1" applyFont="1" applyFill="1" applyBorder="1"/>
    <xf numFmtId="164" fontId="0" fillId="5" borderId="6" xfId="1" applyFont="1" applyFill="1" applyBorder="1"/>
    <xf numFmtId="0" fontId="2" fillId="5" borderId="5" xfId="0" applyFont="1" applyFill="1" applyBorder="1"/>
    <xf numFmtId="0" fontId="2" fillId="5" borderId="0" xfId="0" applyFont="1" applyFill="1"/>
    <xf numFmtId="0" fontId="2" fillId="5" borderId="6" xfId="0" applyFont="1" applyFill="1" applyBorder="1"/>
    <xf numFmtId="164" fontId="2" fillId="5" borderId="5" xfId="1" applyFont="1" applyFill="1" applyBorder="1"/>
    <xf numFmtId="164" fontId="2" fillId="5" borderId="0" xfId="1" applyFont="1" applyFill="1" applyBorder="1"/>
    <xf numFmtId="164" fontId="2" fillId="5" borderId="6" xfId="1" applyFont="1" applyFill="1" applyBorder="1"/>
    <xf numFmtId="0" fontId="2" fillId="5" borderId="20" xfId="0" applyFont="1" applyFill="1" applyBorder="1"/>
    <xf numFmtId="0" fontId="0" fillId="5" borderId="20" xfId="0" applyFill="1" applyBorder="1"/>
    <xf numFmtId="0" fontId="2" fillId="5" borderId="5" xfId="0" applyFont="1" applyFill="1" applyBorder="1" applyAlignment="1">
      <alignment vertical="center"/>
    </xf>
    <xf numFmtId="165" fontId="0" fillId="0" borderId="0" xfId="1" applyNumberFormat="1" applyFont="1"/>
    <xf numFmtId="0" fontId="0" fillId="0" borderId="20" xfId="0" applyBorder="1" applyAlignment="1">
      <alignment vertical="center" wrapText="1"/>
    </xf>
    <xf numFmtId="0" fontId="0" fillId="0" borderId="20" xfId="0" quotePrefix="1" applyBorder="1" applyAlignment="1">
      <alignment vertical="center"/>
    </xf>
    <xf numFmtId="0" fontId="2" fillId="2" borderId="28" xfId="0" applyFont="1" applyFill="1" applyBorder="1" applyAlignment="1">
      <alignment wrapText="1"/>
    </xf>
    <xf numFmtId="165" fontId="6" fillId="3" borderId="28" xfId="1" applyNumberFormat="1" applyFont="1" applyFill="1" applyBorder="1" applyAlignment="1">
      <alignment horizontal="center" vertical="center" wrapText="1"/>
    </xf>
    <xf numFmtId="165" fontId="6" fillId="3" borderId="21" xfId="1" applyNumberFormat="1" applyFont="1" applyFill="1" applyBorder="1" applyAlignment="1">
      <alignment horizontal="center" vertical="center"/>
    </xf>
    <xf numFmtId="165" fontId="2" fillId="2" borderId="20" xfId="1" applyNumberFormat="1" applyFont="1" applyFill="1" applyBorder="1"/>
    <xf numFmtId="165" fontId="2" fillId="5" borderId="20" xfId="1" applyNumberFormat="1" applyFont="1" applyFill="1" applyBorder="1"/>
    <xf numFmtId="165" fontId="0" fillId="0" borderId="20" xfId="1" applyNumberFormat="1" applyFont="1" applyBorder="1"/>
    <xf numFmtId="165" fontId="0" fillId="0" borderId="21" xfId="1" applyNumberFormat="1" applyFont="1" applyBorder="1"/>
    <xf numFmtId="165" fontId="0" fillId="5" borderId="20" xfId="1" applyNumberFormat="1" applyFont="1" applyFill="1" applyBorder="1"/>
    <xf numFmtId="0" fontId="0" fillId="0" borderId="0" xfId="0" applyAlignment="1">
      <alignment horizontal="left" vertical="top"/>
    </xf>
    <xf numFmtId="0" fontId="0" fillId="0" borderId="0" xfId="0" applyAlignment="1">
      <alignment vertical="top" wrapText="1"/>
    </xf>
    <xf numFmtId="0" fontId="0" fillId="0" borderId="0" xfId="0" applyAlignment="1">
      <alignment vertical="top"/>
    </xf>
    <xf numFmtId="164" fontId="0" fillId="0" borderId="0" xfId="1" applyFont="1" applyAlignment="1">
      <alignment vertical="top"/>
    </xf>
    <xf numFmtId="165" fontId="0" fillId="0" borderId="0" xfId="1" applyNumberFormat="1" applyFont="1" applyAlignment="1">
      <alignment vertical="top"/>
    </xf>
    <xf numFmtId="166" fontId="0" fillId="0" borderId="0" xfId="1" applyNumberFormat="1" applyFont="1" applyAlignment="1">
      <alignment vertical="top"/>
    </xf>
    <xf numFmtId="0" fontId="0" fillId="0" borderId="0" xfId="0" applyAlignment="1">
      <alignment horizontal="center" vertical="top"/>
    </xf>
    <xf numFmtId="165" fontId="6" fillId="3" borderId="28" xfId="1" applyNumberFormat="1" applyFont="1" applyFill="1" applyBorder="1" applyAlignment="1">
      <alignment horizontal="center" vertical="top" wrapText="1"/>
    </xf>
    <xf numFmtId="166" fontId="6" fillId="3" borderId="28" xfId="1" applyNumberFormat="1" applyFont="1" applyFill="1" applyBorder="1" applyAlignment="1">
      <alignment horizontal="center" vertical="top" wrapText="1"/>
    </xf>
    <xf numFmtId="0" fontId="2" fillId="0" borderId="0" xfId="0" applyFont="1" applyAlignment="1">
      <alignment horizontal="center" vertical="top"/>
    </xf>
    <xf numFmtId="165" fontId="6" fillId="3" borderId="29" xfId="1" applyNumberFormat="1" applyFont="1" applyFill="1" applyBorder="1" applyAlignment="1">
      <alignment horizontal="center" vertical="top"/>
    </xf>
    <xf numFmtId="166" fontId="6" fillId="3" borderId="29" xfId="1" applyNumberFormat="1" applyFont="1" applyFill="1" applyBorder="1" applyAlignment="1">
      <alignment horizontal="center" vertical="top"/>
    </xf>
    <xf numFmtId="0" fontId="6" fillId="3" borderId="12" xfId="0" applyFont="1" applyFill="1" applyBorder="1" applyAlignment="1">
      <alignment horizontal="center" vertical="top"/>
    </xf>
    <xf numFmtId="0" fontId="6" fillId="3" borderId="13" xfId="0" applyFont="1" applyFill="1" applyBorder="1" applyAlignment="1">
      <alignment horizontal="center" vertical="top"/>
    </xf>
    <xf numFmtId="0" fontId="2" fillId="5" borderId="5" xfId="0" applyFont="1" applyFill="1" applyBorder="1" applyAlignment="1">
      <alignment horizontal="left" vertical="top"/>
    </xf>
    <xf numFmtId="0" fontId="2" fillId="5" borderId="0" xfId="0" applyFont="1" applyFill="1" applyAlignment="1">
      <alignment vertical="top" wrapText="1"/>
    </xf>
    <xf numFmtId="0" fontId="2" fillId="5" borderId="5" xfId="0" applyFont="1" applyFill="1" applyBorder="1" applyAlignment="1">
      <alignment vertical="top"/>
    </xf>
    <xf numFmtId="0" fontId="2" fillId="5" borderId="6" xfId="0" applyFont="1" applyFill="1" applyBorder="1" applyAlignment="1">
      <alignment vertical="top"/>
    </xf>
    <xf numFmtId="164" fontId="2" fillId="5" borderId="5" xfId="1" applyFont="1" applyFill="1" applyBorder="1" applyAlignment="1">
      <alignment vertical="top"/>
    </xf>
    <xf numFmtId="165" fontId="2" fillId="5" borderId="0" xfId="1" applyNumberFormat="1" applyFont="1" applyFill="1" applyBorder="1" applyAlignment="1">
      <alignment vertical="top"/>
    </xf>
    <xf numFmtId="165" fontId="2" fillId="5" borderId="6" xfId="1" applyNumberFormat="1" applyFont="1" applyFill="1" applyBorder="1" applyAlignment="1">
      <alignment vertical="top"/>
    </xf>
    <xf numFmtId="165" fontId="2" fillId="5" borderId="20" xfId="1" applyNumberFormat="1" applyFont="1" applyFill="1" applyBorder="1" applyAlignment="1">
      <alignment vertical="top"/>
    </xf>
    <xf numFmtId="166" fontId="2" fillId="5" borderId="20" xfId="1" applyNumberFormat="1" applyFont="1" applyFill="1" applyBorder="1" applyAlignment="1">
      <alignment vertical="top"/>
    </xf>
    <xf numFmtId="164" fontId="2" fillId="2" borderId="5" xfId="1" applyFont="1" applyFill="1" applyBorder="1" applyAlignment="1">
      <alignment vertical="top"/>
    </xf>
    <xf numFmtId="164" fontId="2" fillId="2" borderId="6" xfId="0" applyNumberFormat="1" applyFont="1" applyFill="1" applyBorder="1" applyAlignment="1">
      <alignment vertical="top"/>
    </xf>
    <xf numFmtId="0" fontId="2" fillId="0" borderId="0" xfId="0" applyFont="1" applyAlignment="1">
      <alignment vertical="top"/>
    </xf>
    <xf numFmtId="0" fontId="0" fillId="0" borderId="5" xfId="0" applyBorder="1" applyAlignment="1">
      <alignment horizontal="left" vertical="top"/>
    </xf>
    <xf numFmtId="0" fontId="0" fillId="0" borderId="5" xfId="0" applyBorder="1" applyAlignment="1">
      <alignment vertical="top"/>
    </xf>
    <xf numFmtId="164" fontId="0" fillId="0" borderId="5" xfId="1" applyFont="1" applyBorder="1" applyAlignment="1">
      <alignment vertical="top"/>
    </xf>
    <xf numFmtId="165" fontId="0" fillId="0" borderId="6" xfId="1" applyNumberFormat="1" applyFont="1" applyBorder="1" applyAlignment="1">
      <alignment vertical="top"/>
    </xf>
    <xf numFmtId="165" fontId="0" fillId="0" borderId="20" xfId="1" applyNumberFormat="1" applyFont="1" applyBorder="1" applyAlignment="1">
      <alignment vertical="top"/>
    </xf>
    <xf numFmtId="166" fontId="0" fillId="0" borderId="20" xfId="1" applyNumberFormat="1" applyFont="1" applyBorder="1" applyAlignment="1">
      <alignment vertical="top"/>
    </xf>
    <xf numFmtId="0" fontId="0" fillId="0" borderId="6" xfId="0" applyBorder="1" applyAlignment="1">
      <alignment vertical="top"/>
    </xf>
    <xf numFmtId="0" fontId="0" fillId="0" borderId="0" xfId="0" quotePrefix="1" applyAlignment="1">
      <alignment vertical="top" wrapText="1"/>
    </xf>
    <xf numFmtId="165" fontId="2" fillId="5" borderId="0" xfId="1" applyNumberFormat="1" applyFont="1" applyFill="1" applyAlignment="1">
      <alignment vertical="top"/>
    </xf>
    <xf numFmtId="165" fontId="0" fillId="0" borderId="0" xfId="1" applyNumberFormat="1" applyFont="1" applyBorder="1" applyAlignment="1">
      <alignment vertical="top"/>
    </xf>
    <xf numFmtId="165" fontId="0" fillId="5" borderId="6" xfId="1" applyNumberFormat="1" applyFont="1" applyFill="1" applyBorder="1" applyAlignment="1">
      <alignment vertical="top"/>
    </xf>
    <xf numFmtId="165" fontId="0" fillId="0" borderId="0" xfId="1" applyNumberFormat="1" applyFont="1" applyAlignment="1">
      <alignment horizontal="right" vertical="top"/>
    </xf>
    <xf numFmtId="0" fontId="0" fillId="0" borderId="7" xfId="0" applyBorder="1" applyAlignment="1">
      <alignment horizontal="left" vertical="top"/>
    </xf>
    <xf numFmtId="0" fontId="0" fillId="0" borderId="1" xfId="0" applyBorder="1" applyAlignment="1">
      <alignment vertical="top" wrapText="1"/>
    </xf>
    <xf numFmtId="0" fontId="0" fillId="0" borderId="7" xfId="0" applyBorder="1" applyAlignment="1">
      <alignment vertical="top"/>
    </xf>
    <xf numFmtId="0" fontId="0" fillId="0" borderId="8" xfId="0" applyBorder="1" applyAlignment="1">
      <alignment vertical="top"/>
    </xf>
    <xf numFmtId="164" fontId="0" fillId="0" borderId="7" xfId="1" applyFont="1" applyBorder="1" applyAlignment="1">
      <alignment vertical="top"/>
    </xf>
    <xf numFmtId="165" fontId="0" fillId="0" borderId="1" xfId="1" applyNumberFormat="1" applyFont="1" applyBorder="1" applyAlignment="1">
      <alignment vertical="top"/>
    </xf>
    <xf numFmtId="165" fontId="0" fillId="0" borderId="8" xfId="1" applyNumberFormat="1" applyFont="1" applyBorder="1" applyAlignment="1">
      <alignment vertical="top"/>
    </xf>
    <xf numFmtId="165" fontId="0" fillId="0" borderId="21" xfId="1" applyNumberFormat="1" applyFont="1" applyBorder="1" applyAlignment="1">
      <alignment vertical="top"/>
    </xf>
    <xf numFmtId="166" fontId="0" fillId="0" borderId="21" xfId="1" applyNumberFormat="1" applyFont="1" applyBorder="1" applyAlignment="1">
      <alignment vertical="top"/>
    </xf>
    <xf numFmtId="165" fontId="0" fillId="0" borderId="0" xfId="0" applyNumberFormat="1" applyAlignment="1">
      <alignment vertical="top" wrapText="1"/>
    </xf>
    <xf numFmtId="165" fontId="0" fillId="0" borderId="0" xfId="1" applyNumberFormat="1" applyFont="1" applyFill="1" applyAlignment="1">
      <alignment vertical="top"/>
    </xf>
    <xf numFmtId="0" fontId="0" fillId="0" borderId="20" xfId="0" quotePrefix="1" applyBorder="1" applyAlignment="1">
      <alignment vertical="center" wrapText="1"/>
    </xf>
    <xf numFmtId="0" fontId="4" fillId="0" borderId="0" xfId="0" applyFont="1" applyAlignment="1">
      <alignment vertical="center" wrapText="1"/>
    </xf>
    <xf numFmtId="165" fontId="2" fillId="4" borderId="0" xfId="1" applyNumberFormat="1" applyFont="1" applyFill="1" applyAlignment="1">
      <alignment vertical="top"/>
    </xf>
    <xf numFmtId="166" fontId="8" fillId="4" borderId="0" xfId="1" applyNumberFormat="1" applyFont="1" applyFill="1" applyAlignment="1">
      <alignment vertical="top"/>
    </xf>
    <xf numFmtId="49" fontId="9" fillId="6" borderId="32" xfId="0" applyNumberFormat="1" applyFont="1" applyFill="1" applyBorder="1" applyAlignment="1">
      <alignment horizontal="center" vertical="center" wrapText="1"/>
    </xf>
    <xf numFmtId="49" fontId="4" fillId="7" borderId="32" xfId="0" applyNumberFormat="1" applyFont="1" applyFill="1" applyBorder="1"/>
    <xf numFmtId="49" fontId="4" fillId="0" borderId="32" xfId="0" applyNumberFormat="1" applyFont="1" applyBorder="1"/>
    <xf numFmtId="3" fontId="0" fillId="0" borderId="0" xfId="0" applyNumberFormat="1"/>
    <xf numFmtId="49" fontId="4" fillId="0" borderId="0" xfId="0" applyNumberFormat="1" applyFont="1"/>
    <xf numFmtId="166" fontId="0" fillId="5" borderId="20" xfId="1" applyNumberFormat="1" applyFont="1" applyFill="1" applyBorder="1" applyAlignment="1">
      <alignment vertical="top"/>
    </xf>
    <xf numFmtId="0" fontId="0" fillId="5" borderId="20" xfId="1" applyNumberFormat="1" applyFont="1" applyFill="1" applyBorder="1" applyAlignment="1">
      <alignment vertical="top"/>
    </xf>
    <xf numFmtId="0" fontId="6" fillId="3" borderId="26" xfId="0" applyFont="1" applyFill="1" applyBorder="1" applyAlignment="1">
      <alignment horizontal="center" vertical="top" wrapText="1"/>
    </xf>
    <xf numFmtId="0" fontId="6" fillId="3" borderId="27" xfId="0" applyFont="1" applyFill="1" applyBorder="1" applyAlignment="1">
      <alignment horizontal="center" vertical="top" wrapText="1"/>
    </xf>
    <xf numFmtId="0" fontId="0" fillId="0" borderId="6" xfId="0" applyBorder="1" applyAlignment="1">
      <alignment vertical="top" wrapText="1"/>
    </xf>
    <xf numFmtId="0" fontId="2" fillId="0" borderId="6" xfId="0" applyFont="1" applyBorder="1" applyAlignment="1">
      <alignment vertical="top" wrapText="1"/>
    </xf>
    <xf numFmtId="0" fontId="0" fillId="0" borderId="8" xfId="0" applyBorder="1" applyAlignment="1">
      <alignment vertical="top" wrapText="1"/>
    </xf>
    <xf numFmtId="0" fontId="0" fillId="0" borderId="0" xfId="0" applyAlignment="1">
      <alignment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2" fillId="2" borderId="20" xfId="0" applyFont="1" applyFill="1" applyBorder="1" applyAlignment="1">
      <alignment wrapText="1"/>
    </xf>
    <xf numFmtId="0" fontId="10" fillId="0" borderId="20" xfId="0" applyFont="1" applyBorder="1" applyAlignment="1">
      <alignment wrapText="1"/>
    </xf>
    <xf numFmtId="166" fontId="10" fillId="0" borderId="20" xfId="0" applyNumberFormat="1" applyFont="1" applyBorder="1" applyAlignment="1">
      <alignment wrapText="1"/>
    </xf>
    <xf numFmtId="0" fontId="0" fillId="0" borderId="20" xfId="0" applyBorder="1" applyAlignment="1">
      <alignment wrapText="1"/>
    </xf>
    <xf numFmtId="0" fontId="0" fillId="0" borderId="21" xfId="0" applyBorder="1" applyAlignment="1">
      <alignment wrapText="1"/>
    </xf>
    <xf numFmtId="0" fontId="2" fillId="0" borderId="0" xfId="0" applyFont="1" applyAlignment="1">
      <alignment horizontal="left" vertical="center" wrapText="1"/>
    </xf>
    <xf numFmtId="0" fontId="2" fillId="0" borderId="0" xfId="0" applyFont="1" applyAlignment="1">
      <alignment horizontal="left" vertical="center"/>
    </xf>
    <xf numFmtId="0" fontId="6" fillId="3" borderId="2" xfId="0" applyFont="1" applyFill="1" applyBorder="1" applyAlignment="1">
      <alignment vertical="center"/>
    </xf>
    <xf numFmtId="0" fontId="6" fillId="3" borderId="7" xfId="0" applyFont="1" applyFill="1" applyBorder="1" applyAlignment="1">
      <alignment vertical="center"/>
    </xf>
    <xf numFmtId="0" fontId="6" fillId="3" borderId="18" xfId="0" applyFont="1" applyFill="1" applyBorder="1" applyAlignment="1">
      <alignment vertical="center"/>
    </xf>
    <xf numFmtId="0" fontId="6" fillId="3" borderId="19" xfId="0" applyFont="1" applyFill="1" applyBorder="1" applyAlignment="1">
      <alignment vertical="center"/>
    </xf>
    <xf numFmtId="0" fontId="6" fillId="3" borderId="10"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15" xfId="0" applyFont="1" applyFill="1" applyBorder="1" applyAlignment="1">
      <alignment horizontal="center" vertical="center"/>
    </xf>
    <xf numFmtId="164" fontId="6" fillId="3" borderId="3" xfId="1" applyFont="1" applyFill="1" applyBorder="1" applyAlignment="1">
      <alignment horizontal="center" vertical="center" wrapText="1"/>
    </xf>
    <xf numFmtId="164" fontId="6" fillId="3" borderId="0" xfId="1" applyFont="1" applyFill="1" applyBorder="1" applyAlignment="1">
      <alignment horizontal="center" vertical="center" wrapText="1"/>
    </xf>
    <xf numFmtId="164" fontId="6" fillId="3" borderId="2" xfId="1" applyFont="1" applyFill="1" applyBorder="1" applyAlignment="1">
      <alignment horizontal="center" vertical="center" wrapText="1"/>
    </xf>
    <xf numFmtId="164" fontId="6" fillId="3" borderId="5" xfId="1" applyFont="1" applyFill="1" applyBorder="1" applyAlignment="1">
      <alignment horizontal="center" vertical="center" wrapText="1"/>
    </xf>
    <xf numFmtId="164" fontId="6" fillId="3" borderId="4" xfId="1" applyFont="1" applyFill="1" applyBorder="1" applyAlignment="1">
      <alignment horizontal="center" vertical="center" wrapText="1"/>
    </xf>
    <xf numFmtId="164" fontId="6" fillId="3" borderId="6" xfId="1" applyFont="1" applyFill="1" applyBorder="1" applyAlignment="1">
      <alignment horizontal="center" vertical="center" wrapText="1"/>
    </xf>
    <xf numFmtId="165" fontId="6" fillId="3" borderId="3" xfId="1" applyNumberFormat="1" applyFont="1" applyFill="1" applyBorder="1" applyAlignment="1">
      <alignment horizontal="center" vertical="top" wrapText="1"/>
    </xf>
    <xf numFmtId="165" fontId="6" fillId="3" borderId="30" xfId="1" applyNumberFormat="1" applyFont="1" applyFill="1" applyBorder="1" applyAlignment="1">
      <alignment horizontal="center" vertical="top" wrapText="1"/>
    </xf>
    <xf numFmtId="165" fontId="6" fillId="3" borderId="4" xfId="1" applyNumberFormat="1" applyFont="1" applyFill="1" applyBorder="1" applyAlignment="1">
      <alignment horizontal="center" vertical="top" wrapText="1"/>
    </xf>
    <xf numFmtId="165" fontId="6" fillId="3" borderId="24" xfId="1" applyNumberFormat="1" applyFont="1" applyFill="1" applyBorder="1" applyAlignment="1">
      <alignment horizontal="center" vertical="top" wrapText="1"/>
    </xf>
    <xf numFmtId="0" fontId="6" fillId="3" borderId="10" xfId="0" applyFont="1" applyFill="1" applyBorder="1" applyAlignment="1">
      <alignment horizontal="center" vertical="top"/>
    </xf>
    <xf numFmtId="0" fontId="6" fillId="3" borderId="11" xfId="0" applyFont="1" applyFill="1" applyBorder="1" applyAlignment="1">
      <alignment horizontal="center" vertical="top"/>
    </xf>
    <xf numFmtId="0" fontId="6" fillId="3" borderId="2" xfId="0" applyFont="1" applyFill="1" applyBorder="1" applyAlignment="1">
      <alignment horizontal="center" vertical="top"/>
    </xf>
    <xf numFmtId="0" fontId="6" fillId="3" borderId="23" xfId="0" applyFont="1" applyFill="1" applyBorder="1" applyAlignment="1">
      <alignment horizontal="center" vertical="top"/>
    </xf>
    <xf numFmtId="0" fontId="6" fillId="3" borderId="25" xfId="0" applyFont="1" applyFill="1" applyBorder="1" applyAlignment="1">
      <alignment horizontal="center" vertical="top" wrapText="1"/>
    </xf>
    <xf numFmtId="0" fontId="6" fillId="3" borderId="9" xfId="0" applyFont="1" applyFill="1" applyBorder="1" applyAlignment="1">
      <alignment horizontal="center" vertical="top" wrapText="1"/>
    </xf>
    <xf numFmtId="0" fontId="6" fillId="3" borderId="22" xfId="0" applyFont="1" applyFill="1" applyBorder="1" applyAlignment="1">
      <alignment horizontal="center" vertical="top"/>
    </xf>
    <xf numFmtId="0" fontId="6" fillId="3" borderId="31" xfId="0" applyFont="1" applyFill="1" applyBorder="1" applyAlignment="1">
      <alignment horizontal="center" vertical="top"/>
    </xf>
    <xf numFmtId="0" fontId="6" fillId="3" borderId="4" xfId="0" applyFont="1" applyFill="1" applyBorder="1" applyAlignment="1">
      <alignment horizontal="center" vertical="top"/>
    </xf>
    <xf numFmtId="0" fontId="6" fillId="3" borderId="24" xfId="0" applyFont="1" applyFill="1" applyBorder="1" applyAlignment="1">
      <alignment horizontal="center" vertical="top"/>
    </xf>
    <xf numFmtId="164" fontId="6" fillId="3" borderId="2" xfId="1" applyFont="1" applyFill="1" applyBorder="1" applyAlignment="1">
      <alignment horizontal="center" vertical="top" wrapText="1"/>
    </xf>
    <xf numFmtId="164" fontId="6" fillId="3" borderId="23" xfId="1" applyFont="1" applyFill="1" applyBorder="1" applyAlignment="1">
      <alignment horizontal="center" vertical="top" wrapText="1"/>
    </xf>
  </cellXfs>
  <cellStyles count="6">
    <cellStyle name="Comma" xfId="1" builtinId="3"/>
    <cellStyle name="Comma 2" xfId="4" xr:uid="{A76F77DC-6425-45A5-80C5-6F9763C1BA03}"/>
    <cellStyle name="Comma 3" xfId="5" xr:uid="{F9C56AC7-EFFD-45A4-8A59-EAA023567AAC}"/>
    <cellStyle name="Normal" xfId="0" builtinId="0"/>
    <cellStyle name="Normal 2" xfId="2" xr:uid="{8C208B07-02E6-4B26-BA5F-58E1B717B24D}"/>
    <cellStyle name="Normal 3" xfId="3" xr:uid="{8D4A7C63-F173-45B8-A0D0-20E97C789E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04BD3-6C33-433A-8EC0-FA58A80F870D}">
  <dimension ref="B1:N31"/>
  <sheetViews>
    <sheetView zoomScaleNormal="100" workbookViewId="0">
      <pane xSplit="3" ySplit="6" topLeftCell="E7" activePane="bottomRight" state="frozen"/>
      <selection pane="topRight" activeCell="E1" sqref="E1"/>
      <selection pane="bottomLeft" activeCell="A11" sqref="A11"/>
      <selection pane="bottomRight" activeCell="I33" sqref="I33"/>
    </sheetView>
  </sheetViews>
  <sheetFormatPr defaultColWidth="9.1796875" defaultRowHeight="12" customHeight="1" x14ac:dyDescent="0.35"/>
  <cols>
    <col min="1" max="1" width="1.1796875" style="60" customWidth="1"/>
    <col min="2" max="2" width="13.7265625" style="64" customWidth="1"/>
    <col min="3" max="3" width="77.54296875" style="59" customWidth="1"/>
    <col min="4" max="4" width="21.453125" style="60" hidden="1" customWidth="1"/>
    <col min="5" max="5" width="9.1796875" style="60" bestFit="1" customWidth="1"/>
    <col min="6" max="6" width="9.81640625" style="60" customWidth="1"/>
    <col min="7" max="7" width="9.7265625" style="61" customWidth="1"/>
    <col min="8" max="8" width="16.7265625" style="62" customWidth="1"/>
    <col min="9" max="9" width="17.7265625" style="62" customWidth="1"/>
    <col min="10" max="10" width="17" style="62" customWidth="1"/>
    <col min="11" max="11" width="12.54296875" style="63" bestFit="1" customWidth="1"/>
    <col min="12" max="13" width="16.26953125" style="60" hidden="1" customWidth="1"/>
    <col min="14" max="14" width="50.453125" style="59" bestFit="1" customWidth="1"/>
    <col min="15" max="16384" width="9.1796875" style="60"/>
  </cols>
  <sheetData>
    <row r="1" spans="2:14" ht="22.5" customHeight="1" x14ac:dyDescent="0.35">
      <c r="B1" s="132" t="s">
        <v>0</v>
      </c>
      <c r="C1" s="131" t="s">
        <v>54</v>
      </c>
    </row>
    <row r="2" spans="2:14" ht="21" customHeight="1" x14ac:dyDescent="0.35">
      <c r="B2" s="132" t="s">
        <v>12</v>
      </c>
      <c r="C2" s="131" t="s">
        <v>5</v>
      </c>
    </row>
    <row r="3" spans="2:14" ht="12" customHeight="1" x14ac:dyDescent="0.35">
      <c r="B3" s="58"/>
      <c r="C3" s="3"/>
    </row>
    <row r="4" spans="2:14" ht="12" customHeight="1" thickBot="1" x14ac:dyDescent="0.4"/>
    <row r="5" spans="2:14" s="67" customFormat="1" ht="12" customHeight="1" x14ac:dyDescent="0.35">
      <c r="B5" s="155" t="s">
        <v>8</v>
      </c>
      <c r="C5" s="157" t="s">
        <v>1</v>
      </c>
      <c r="D5" s="159" t="s">
        <v>9</v>
      </c>
      <c r="E5" s="159" t="s">
        <v>10</v>
      </c>
      <c r="F5" s="161" t="s">
        <v>11</v>
      </c>
      <c r="G5" s="163" t="s">
        <v>12</v>
      </c>
      <c r="H5" s="149" t="s">
        <v>13</v>
      </c>
      <c r="I5" s="151" t="s">
        <v>2</v>
      </c>
      <c r="J5" s="65" t="s">
        <v>2</v>
      </c>
      <c r="K5" s="66" t="s">
        <v>14</v>
      </c>
      <c r="L5" s="153" t="s">
        <v>3</v>
      </c>
      <c r="M5" s="154"/>
      <c r="N5" s="118" t="s">
        <v>4</v>
      </c>
    </row>
    <row r="6" spans="2:14" s="67" customFormat="1" ht="12" customHeight="1" x14ac:dyDescent="0.35">
      <c r="B6" s="156"/>
      <c r="C6" s="158"/>
      <c r="D6" s="160"/>
      <c r="E6" s="160"/>
      <c r="F6" s="162"/>
      <c r="G6" s="164"/>
      <c r="H6" s="150"/>
      <c r="I6" s="152"/>
      <c r="J6" s="68" t="s">
        <v>5</v>
      </c>
      <c r="K6" s="69" t="s">
        <v>15</v>
      </c>
      <c r="L6" s="70" t="s">
        <v>6</v>
      </c>
      <c r="M6" s="71" t="s">
        <v>7</v>
      </c>
      <c r="N6" s="119"/>
    </row>
    <row r="7" spans="2:14" ht="12" customHeight="1" x14ac:dyDescent="0.35">
      <c r="B7" s="84"/>
      <c r="C7" s="91"/>
      <c r="D7" s="85"/>
      <c r="E7" s="85"/>
      <c r="F7" s="90"/>
      <c r="G7" s="86"/>
      <c r="I7" s="87"/>
      <c r="J7" s="88">
        <v>0</v>
      </c>
      <c r="K7" s="89"/>
      <c r="L7" s="85"/>
      <c r="M7" s="90"/>
      <c r="N7" s="120"/>
    </row>
    <row r="8" spans="2:14" s="83" customFormat="1" ht="12" customHeight="1" x14ac:dyDescent="0.35">
      <c r="B8" s="72">
        <v>1</v>
      </c>
      <c r="C8" s="73" t="s">
        <v>60</v>
      </c>
      <c r="D8" s="74"/>
      <c r="E8" s="74"/>
      <c r="F8" s="75"/>
      <c r="G8" s="76"/>
      <c r="H8" s="92"/>
      <c r="I8" s="78"/>
      <c r="J8" s="79"/>
      <c r="K8" s="80">
        <f>SUM(J9:J13)</f>
        <v>0</v>
      </c>
      <c r="L8" s="81">
        <v>31000</v>
      </c>
      <c r="M8" s="82">
        <f>K8-L8</f>
        <v>-31000</v>
      </c>
      <c r="N8" s="121"/>
    </row>
    <row r="9" spans="2:14" ht="17.5" customHeight="1" x14ac:dyDescent="0.35">
      <c r="B9" s="84">
        <v>2.1</v>
      </c>
      <c r="C9" s="27" t="s">
        <v>55</v>
      </c>
      <c r="D9" s="85"/>
      <c r="E9" s="28" t="s">
        <v>17</v>
      </c>
      <c r="F9" s="29"/>
      <c r="G9" s="86" t="s">
        <v>5</v>
      </c>
      <c r="I9" s="87">
        <f t="shared" ref="I9:I13" si="0">H9*F9</f>
        <v>0</v>
      </c>
      <c r="J9" s="89">
        <f>I9/_xlfn.XLOOKUP(G9,Validation!$F$3:$F$12,Validation!$G$3:$G$12,0)</f>
        <v>0</v>
      </c>
      <c r="K9" s="89">
        <f>I9/_xlfn.XLOOKUP(G9,Validation!$F$3:$F$12,Validation!$G$3:$G$12,0)</f>
        <v>0</v>
      </c>
      <c r="L9" s="85"/>
      <c r="M9" s="90"/>
      <c r="N9" s="120"/>
    </row>
    <row r="10" spans="2:14" ht="12" customHeight="1" x14ac:dyDescent="0.35">
      <c r="B10" s="84">
        <v>2.2000000000000002</v>
      </c>
      <c r="C10" s="3" t="s">
        <v>56</v>
      </c>
      <c r="D10" s="85"/>
      <c r="E10" s="28" t="s">
        <v>17</v>
      </c>
      <c r="F10" s="29"/>
      <c r="G10" s="86" t="s">
        <v>5</v>
      </c>
      <c r="I10" s="87">
        <f t="shared" si="0"/>
        <v>0</v>
      </c>
      <c r="J10" s="89">
        <f>I10/_xlfn.XLOOKUP(G10,Validation!$F$3:$F$12,Validation!$G$3:$G$12,0)</f>
        <v>0</v>
      </c>
      <c r="K10" s="89">
        <f>I10/_xlfn.XLOOKUP(G10,Validation!$F$3:$F$12,Validation!$G$3:$G$12,0)</f>
        <v>0</v>
      </c>
      <c r="L10" s="85"/>
      <c r="M10" s="90"/>
      <c r="N10" s="120"/>
    </row>
    <row r="11" spans="2:14" ht="19" customHeight="1" x14ac:dyDescent="0.35">
      <c r="B11" s="84">
        <v>2.2999999999999998</v>
      </c>
      <c r="C11" s="3" t="s">
        <v>44</v>
      </c>
      <c r="D11" s="85"/>
      <c r="E11" s="28" t="s">
        <v>57</v>
      </c>
      <c r="F11" s="29"/>
      <c r="G11" s="86" t="s">
        <v>5</v>
      </c>
      <c r="I11" s="87">
        <f t="shared" si="0"/>
        <v>0</v>
      </c>
      <c r="J11" s="89">
        <f>I11/_xlfn.XLOOKUP(G11,Validation!$F$3:$F$12,Validation!$G$3:$G$12,0)</f>
        <v>0</v>
      </c>
      <c r="K11" s="89">
        <f>I11/_xlfn.XLOOKUP(G11,Validation!$F$3:$F$12,Validation!$G$3:$G$12,0)</f>
        <v>0</v>
      </c>
      <c r="L11" s="85"/>
      <c r="M11" s="90"/>
      <c r="N11" s="120"/>
    </row>
    <row r="12" spans="2:14" ht="18" customHeight="1" x14ac:dyDescent="0.35">
      <c r="B12" s="84">
        <v>2.4</v>
      </c>
      <c r="C12" s="108" t="s">
        <v>76</v>
      </c>
      <c r="D12" s="85"/>
      <c r="E12" s="28" t="s">
        <v>41</v>
      </c>
      <c r="F12" s="29"/>
      <c r="G12" s="86" t="s">
        <v>5</v>
      </c>
      <c r="H12" s="106"/>
      <c r="I12" s="87">
        <f t="shared" si="0"/>
        <v>0</v>
      </c>
      <c r="J12" s="89">
        <f>I12/_xlfn.XLOOKUP(G12,Validation!$F$3:$F$12,Validation!$G$3:$G$12,0)</f>
        <v>0</v>
      </c>
      <c r="K12" s="89">
        <f>I12/_xlfn.XLOOKUP(G12,Validation!$F$3:$F$12,Validation!$G$3:$G$12,0)</f>
        <v>0</v>
      </c>
      <c r="L12" s="85"/>
      <c r="M12" s="90"/>
      <c r="N12" s="120"/>
    </row>
    <row r="13" spans="2:14" ht="20.5" customHeight="1" x14ac:dyDescent="0.35">
      <c r="B13" s="84">
        <v>2.5</v>
      </c>
      <c r="C13" s="59" t="s">
        <v>71</v>
      </c>
      <c r="D13" s="85"/>
      <c r="E13" s="85" t="s">
        <v>17</v>
      </c>
      <c r="F13" s="90"/>
      <c r="G13" s="86" t="s">
        <v>5</v>
      </c>
      <c r="H13" s="93"/>
      <c r="I13" s="87">
        <f t="shared" si="0"/>
        <v>0</v>
      </c>
      <c r="J13" s="89">
        <f>I13/_xlfn.XLOOKUP(G13,Validation!$F$3:$F$12,Validation!$G$3:$G$12,0)</f>
        <v>0</v>
      </c>
      <c r="K13" s="89">
        <f>I13/_xlfn.XLOOKUP(G13,Validation!$F$3:$F$12,Validation!$G$3:$G$12,0)</f>
        <v>0</v>
      </c>
      <c r="L13" s="85"/>
      <c r="M13" s="90"/>
      <c r="N13" s="120"/>
    </row>
    <row r="14" spans="2:14" s="83" customFormat="1" ht="24" customHeight="1" x14ac:dyDescent="0.35">
      <c r="B14" s="72">
        <v>2</v>
      </c>
      <c r="C14" s="73" t="str">
        <f>'2. Event'!C6</f>
        <v>Activity 2: 2-Day Workshop in HCM</v>
      </c>
      <c r="D14" s="74"/>
      <c r="E14" s="74"/>
      <c r="F14" s="75"/>
      <c r="G14" s="76"/>
      <c r="H14" s="77"/>
      <c r="I14" s="78"/>
      <c r="J14" s="79"/>
      <c r="K14" s="80"/>
      <c r="L14" s="81">
        <v>10000</v>
      </c>
      <c r="M14" s="82">
        <f>K14-L14</f>
        <v>-10000</v>
      </c>
      <c r="N14" s="121"/>
    </row>
    <row r="15" spans="2:14" ht="12" customHeight="1" x14ac:dyDescent="0.35">
      <c r="B15" s="84">
        <v>2.1</v>
      </c>
      <c r="C15" s="59" t="str">
        <f>'2. Event'!C7</f>
        <v>Professional fee</v>
      </c>
      <c r="D15" s="85" t="s">
        <v>16</v>
      </c>
      <c r="E15" s="85" t="s">
        <v>20</v>
      </c>
      <c r="F15" s="90">
        <v>1</v>
      </c>
      <c r="G15" s="86" t="s">
        <v>5</v>
      </c>
      <c r="H15" s="93"/>
      <c r="I15" s="87"/>
      <c r="J15" s="88"/>
      <c r="K15" s="89">
        <f>I15/_xlfn.XLOOKUP(G15,Validation!$F$3:$F$12,Validation!$G$3:$G$12,0)</f>
        <v>0</v>
      </c>
      <c r="L15" s="85"/>
      <c r="M15" s="90"/>
      <c r="N15" s="120"/>
    </row>
    <row r="16" spans="2:14" ht="12" customHeight="1" x14ac:dyDescent="0.35">
      <c r="B16" s="84">
        <v>2.2000000000000002</v>
      </c>
      <c r="C16" s="59" t="str">
        <f>'2. Event'!C11</f>
        <v>Participant Expenses</v>
      </c>
      <c r="D16" s="85" t="s">
        <v>22</v>
      </c>
      <c r="E16" s="85" t="s">
        <v>20</v>
      </c>
      <c r="F16" s="90">
        <v>1</v>
      </c>
      <c r="G16" s="86" t="s">
        <v>5</v>
      </c>
      <c r="H16" s="93">
        <f>'2. Event'!L11</f>
        <v>18529.636419187289</v>
      </c>
      <c r="I16" s="87">
        <f>H16*F16</f>
        <v>18529.636419187289</v>
      </c>
      <c r="J16" s="89">
        <f>I16/_xlfn.XLOOKUP(G16,Validation!$F$3:$F$12,Validation!$G$3:$G$12,0)</f>
        <v>18529.636419187289</v>
      </c>
      <c r="K16" s="89">
        <f>I16/_xlfn.XLOOKUP(G16,Validation!$F$3:$F$12,Validation!$G$3:$G$12,0)</f>
        <v>18529.636419187289</v>
      </c>
      <c r="L16" s="85"/>
      <c r="M16" s="90"/>
      <c r="N16" s="120"/>
    </row>
    <row r="17" spans="2:14" ht="12" customHeight="1" x14ac:dyDescent="0.35">
      <c r="B17" s="84">
        <v>2.2999999999999998</v>
      </c>
      <c r="C17" s="59" t="str">
        <f>'2. Event'!C19</f>
        <v>Hotel package per pax (venue rental and lunch/teabreaks per pax)</v>
      </c>
      <c r="D17" s="85"/>
      <c r="E17" s="85" t="s">
        <v>20</v>
      </c>
      <c r="F17" s="90">
        <v>1</v>
      </c>
      <c r="G17" s="86" t="s">
        <v>5</v>
      </c>
      <c r="H17" s="93">
        <f>'2. Event'!K19</f>
        <v>10288.787559920496</v>
      </c>
      <c r="I17" s="87">
        <f t="shared" ref="I17:I20" si="1">H17*F17</f>
        <v>10288.787559920496</v>
      </c>
      <c r="J17" s="89">
        <f>I17/_xlfn.XLOOKUP(G17,Validation!$F$3:$F$12,Validation!$G$3:$G$12,0)</f>
        <v>10288.787559920496</v>
      </c>
      <c r="K17" s="89">
        <f>I17/_xlfn.XLOOKUP(G17,Validation!$F$3:$F$12,Validation!$G$3:$G$12,0)</f>
        <v>10288.787559920496</v>
      </c>
      <c r="L17" s="85"/>
      <c r="M17" s="90"/>
      <c r="N17" s="120"/>
    </row>
    <row r="18" spans="2:14" ht="12" customHeight="1" x14ac:dyDescent="0.35">
      <c r="B18" s="84">
        <v>2.4</v>
      </c>
      <c r="C18" s="59" t="str">
        <f>'2. Event'!C20</f>
        <v>Event organization and logistics</v>
      </c>
      <c r="D18" s="85"/>
      <c r="E18" s="85" t="s">
        <v>20</v>
      </c>
      <c r="F18" s="90">
        <v>1</v>
      </c>
      <c r="G18" s="86" t="s">
        <v>5</v>
      </c>
      <c r="H18" s="93" t="e">
        <f>'2. Event'!K20</f>
        <v>#DIV/0!</v>
      </c>
      <c r="I18" s="87" t="e">
        <f t="shared" si="1"/>
        <v>#DIV/0!</v>
      </c>
      <c r="J18" s="89" t="e">
        <f>I18/_xlfn.XLOOKUP(G18,Validation!$F$3:$F$12,Validation!$G$3:$G$12,0)</f>
        <v>#DIV/0!</v>
      </c>
      <c r="K18" s="89" t="e">
        <f>I18/_xlfn.XLOOKUP(G18,Validation!$F$3:$F$12,Validation!$G$3:$G$12,0)</f>
        <v>#DIV/0!</v>
      </c>
      <c r="L18" s="85"/>
      <c r="M18" s="90"/>
      <c r="N18" s="120"/>
    </row>
    <row r="19" spans="2:14" ht="12" customHeight="1" x14ac:dyDescent="0.35">
      <c r="B19" s="84">
        <v>2.5</v>
      </c>
      <c r="C19" s="59" t="str">
        <f>'2. Event'!C27</f>
        <v>Miscellaneous</v>
      </c>
      <c r="D19" s="85"/>
      <c r="E19" s="85" t="s">
        <v>20</v>
      </c>
      <c r="F19" s="90">
        <v>1</v>
      </c>
      <c r="G19" s="86" t="s">
        <v>5</v>
      </c>
      <c r="H19" s="93" t="str">
        <f>'2. Event'!L27</f>
        <v/>
      </c>
      <c r="I19" s="87" t="e">
        <f t="shared" si="1"/>
        <v>#VALUE!</v>
      </c>
      <c r="J19" s="89" t="e">
        <f>I19/_xlfn.XLOOKUP(G19,Validation!$F$3:$F$12,Validation!$G$3:$G$12,0)</f>
        <v>#VALUE!</v>
      </c>
      <c r="K19" s="89" t="e">
        <f>I19/_xlfn.XLOOKUP(G19,Validation!$F$3:$F$12,Validation!$G$3:$G$12,0)</f>
        <v>#VALUE!</v>
      </c>
      <c r="L19" s="85"/>
      <c r="M19" s="90"/>
      <c r="N19" s="120"/>
    </row>
    <row r="20" spans="2:14" ht="12" customHeight="1" x14ac:dyDescent="0.35">
      <c r="B20" s="84">
        <v>2.6</v>
      </c>
      <c r="C20" s="59" t="str">
        <f>'2. Event'!C28</f>
        <v>Event Management Cost</v>
      </c>
      <c r="D20" s="85"/>
      <c r="E20" s="85" t="s">
        <v>20</v>
      </c>
      <c r="F20" s="90">
        <v>1</v>
      </c>
      <c r="G20" s="86" t="s">
        <v>5</v>
      </c>
      <c r="H20" s="93">
        <f>'2. Event'!L28</f>
        <v>2779.4454628780932</v>
      </c>
      <c r="I20" s="87">
        <f t="shared" si="1"/>
        <v>2779.4454628780932</v>
      </c>
      <c r="J20" s="89">
        <f>I20/_xlfn.XLOOKUP(G20,Validation!$F$3:$F$12,Validation!$G$3:$G$12,0)</f>
        <v>2779.4454628780932</v>
      </c>
      <c r="K20" s="89">
        <f>I20/_xlfn.XLOOKUP(G20,Validation!$F$3:$F$12,Validation!$G$3:$G$12,0)</f>
        <v>2779.4454628780932</v>
      </c>
      <c r="L20" s="85"/>
      <c r="M20" s="90"/>
      <c r="N20" s="120"/>
    </row>
    <row r="21" spans="2:14" ht="12" customHeight="1" x14ac:dyDescent="0.35">
      <c r="B21" s="84"/>
      <c r="D21" s="85"/>
      <c r="E21" s="85"/>
      <c r="F21" s="90"/>
      <c r="G21" s="86"/>
      <c r="H21" s="93"/>
      <c r="I21" s="87"/>
      <c r="J21" s="88"/>
      <c r="K21" s="89"/>
      <c r="L21" s="85"/>
      <c r="M21" s="90"/>
      <c r="N21" s="120"/>
    </row>
    <row r="22" spans="2:14" s="83" customFormat="1" ht="12" customHeight="1" x14ac:dyDescent="0.35">
      <c r="B22" s="72">
        <v>3</v>
      </c>
      <c r="C22" s="73" t="s">
        <v>72</v>
      </c>
      <c r="D22" s="74"/>
      <c r="E22" s="74"/>
      <c r="F22" s="75"/>
      <c r="G22" s="76"/>
      <c r="H22" s="77"/>
      <c r="I22" s="94"/>
      <c r="J22" s="79"/>
      <c r="K22" s="80"/>
      <c r="L22" s="81">
        <v>7500</v>
      </c>
      <c r="M22" s="82">
        <f>K22-L22</f>
        <v>-7500</v>
      </c>
      <c r="N22" s="121"/>
    </row>
    <row r="23" spans="2:14" ht="12" customHeight="1" x14ac:dyDescent="0.35">
      <c r="B23" s="84">
        <v>3.1</v>
      </c>
      <c r="C23" s="59" t="s">
        <v>24</v>
      </c>
      <c r="D23" s="85" t="s">
        <v>16</v>
      </c>
      <c r="E23" s="85" t="s">
        <v>17</v>
      </c>
      <c r="F23" s="90"/>
      <c r="G23" s="86" t="s">
        <v>5</v>
      </c>
      <c r="H23" s="93"/>
      <c r="I23" s="87">
        <f t="shared" ref="I23" si="2">H23*F23</f>
        <v>0</v>
      </c>
      <c r="J23" s="89">
        <f>I23/_xlfn.XLOOKUP(G23,Validation!$F$3:$F$12,Validation!$G$3:$G$12,0)</f>
        <v>0</v>
      </c>
      <c r="K23" s="89">
        <f>I23/_xlfn.XLOOKUP(G23,Validation!$F$3:$F$12,Validation!$G$3:$G$12,0)</f>
        <v>0</v>
      </c>
      <c r="L23" s="85"/>
      <c r="M23" s="90"/>
      <c r="N23" s="120"/>
    </row>
    <row r="24" spans="2:14" ht="12" customHeight="1" x14ac:dyDescent="0.35">
      <c r="B24" s="84"/>
      <c r="D24" s="85"/>
      <c r="E24" s="85"/>
      <c r="F24" s="90"/>
      <c r="G24" s="86"/>
      <c r="H24" s="93"/>
      <c r="I24" s="87"/>
      <c r="J24" s="89"/>
      <c r="K24" s="89"/>
      <c r="L24" s="85"/>
      <c r="M24" s="90"/>
      <c r="N24" s="120"/>
    </row>
    <row r="25" spans="2:14" s="83" customFormat="1" ht="12" customHeight="1" x14ac:dyDescent="0.35">
      <c r="B25" s="72">
        <v>4</v>
      </c>
      <c r="C25" s="73" t="s">
        <v>36</v>
      </c>
      <c r="D25" s="74"/>
      <c r="E25" s="74"/>
      <c r="F25" s="75"/>
      <c r="G25" s="76"/>
      <c r="H25" s="77"/>
      <c r="I25" s="94"/>
      <c r="J25" s="79"/>
      <c r="K25" s="80"/>
      <c r="L25" s="81">
        <v>7500</v>
      </c>
      <c r="M25" s="82">
        <f>K25-L25</f>
        <v>-7500</v>
      </c>
      <c r="N25" s="121"/>
    </row>
    <row r="26" spans="2:14" ht="12" customHeight="1" x14ac:dyDescent="0.35">
      <c r="B26" s="84">
        <v>4.0999999999999996</v>
      </c>
      <c r="C26" s="59" t="s">
        <v>75</v>
      </c>
      <c r="D26" s="85"/>
      <c r="E26" s="85" t="s">
        <v>23</v>
      </c>
      <c r="F26" s="90"/>
      <c r="G26" s="86" t="s">
        <v>5</v>
      </c>
      <c r="H26" s="95"/>
      <c r="I26" s="87">
        <f t="shared" ref="I26" si="3">H26*F26</f>
        <v>0</v>
      </c>
      <c r="J26" s="89">
        <f>I26/_xlfn.XLOOKUP(G26,Validation!$F$3:$F$12,Validation!$G$3:$G$12,0)</f>
        <v>0</v>
      </c>
      <c r="K26" s="89">
        <f>I26/_xlfn.XLOOKUP(G26,Validation!$F$3:$F$12,Validation!$G$3:$G$12,0)</f>
        <v>0</v>
      </c>
      <c r="L26" s="85"/>
      <c r="M26" s="90"/>
      <c r="N26" s="120"/>
    </row>
    <row r="27" spans="2:14" ht="12" customHeight="1" x14ac:dyDescent="0.35">
      <c r="B27" s="84"/>
      <c r="D27" s="85"/>
      <c r="E27" s="85"/>
      <c r="F27" s="90"/>
      <c r="G27" s="86"/>
      <c r="H27" s="95"/>
      <c r="I27" s="87"/>
      <c r="J27" s="88"/>
      <c r="K27" s="89"/>
      <c r="L27" s="85"/>
      <c r="M27" s="90"/>
      <c r="N27" s="120"/>
    </row>
    <row r="28" spans="2:14" ht="12" customHeight="1" thickBot="1" x14ac:dyDescent="0.4">
      <c r="B28" s="96"/>
      <c r="C28" s="97"/>
      <c r="D28" s="98"/>
      <c r="E28" s="98"/>
      <c r="F28" s="99"/>
      <c r="G28" s="100"/>
      <c r="H28" s="101"/>
      <c r="I28" s="102"/>
      <c r="J28" s="103"/>
      <c r="K28" s="104"/>
      <c r="L28" s="98"/>
      <c r="M28" s="99"/>
      <c r="N28" s="122"/>
    </row>
    <row r="30" spans="2:14" ht="25.5" customHeight="1" x14ac:dyDescent="0.35">
      <c r="C30" s="105"/>
      <c r="J30" s="109" t="s">
        <v>45</v>
      </c>
      <c r="K30" s="110"/>
    </row>
    <row r="31" spans="2:14" ht="22" customHeight="1" x14ac:dyDescent="0.35">
      <c r="C31" s="105"/>
      <c r="J31" s="109" t="s">
        <v>46</v>
      </c>
      <c r="K31" s="110">
        <f>ROUNDUP(K30,-3)</f>
        <v>0</v>
      </c>
    </row>
  </sheetData>
  <mergeCells count="9">
    <mergeCell ref="H5:H6"/>
    <mergeCell ref="I5:I6"/>
    <mergeCell ref="L5:M5"/>
    <mergeCell ref="B5:B6"/>
    <mergeCell ref="C5:C6"/>
    <mergeCell ref="D5:D6"/>
    <mergeCell ref="E5:E6"/>
    <mergeCell ref="F5:F6"/>
    <mergeCell ref="G5:G6"/>
  </mergeCells>
  <phoneticPr fontId="3" type="noConversion"/>
  <dataValidations count="5">
    <dataValidation type="whole" operator="greaterThan" allowBlank="1" showInputMessage="1" showErrorMessage="1" error="Input Number" sqref="F1:F1048576" xr:uid="{FD885F39-D302-4F89-B8D4-AAF88D4D4CA4}">
      <formula1>0</formula1>
    </dataValidation>
    <dataValidation type="list" allowBlank="1" showInputMessage="1" showErrorMessage="1" error="Use Drop Down List_x000a_" sqref="D28:D1048576 D1:D25" xr:uid="{438A8CBF-177F-43A1-A5E4-2C72F49B7666}">
      <formula1>#REF!</formula1>
    </dataValidation>
    <dataValidation type="list" allowBlank="1" showInputMessage="1" showErrorMessage="1" error="See Drop Down Menu" sqref="E13:E25 E28:E1048576 E1:E8" xr:uid="{9DA1551E-00E0-4404-8F23-3F8DF63A8E0E}">
      <formula1>#REF!</formula1>
    </dataValidation>
    <dataValidation type="list" allowBlank="1" showInputMessage="1" showErrorMessage="1" sqref="H1:H6 H29:H1048576" xr:uid="{40F9759A-5ADF-409C-813F-AFE312565661}">
      <formula1>#REF!</formula1>
    </dataValidation>
    <dataValidation type="list" allowBlank="1" showInputMessage="1" showErrorMessage="1" sqref="G1:G1048576" xr:uid="{E0CDB074-6C90-43D5-93B7-6DB7B9269AA1}">
      <formula1>"AUD, USD,VND"</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2E18-0D55-4132-9E8D-70D8A638F0A8}">
  <dimension ref="B1:M30"/>
  <sheetViews>
    <sheetView tabSelected="1" zoomScaleNormal="100" workbookViewId="0">
      <pane xSplit="3" ySplit="5" topLeftCell="E21" activePane="bottomRight" state="frozen"/>
      <selection pane="topRight" activeCell="D1" sqref="D1"/>
      <selection pane="bottomLeft" activeCell="A9" sqref="A9"/>
      <selection pane="bottomRight" activeCell="K39" sqref="K39"/>
    </sheetView>
  </sheetViews>
  <sheetFormatPr defaultRowHeight="12" customHeight="1" x14ac:dyDescent="0.35"/>
  <cols>
    <col min="1" max="1" width="1.1796875" customWidth="1"/>
    <col min="2" max="2" width="14.26953125" customWidth="1"/>
    <col min="3" max="3" width="55.81640625" customWidth="1"/>
    <col min="4" max="4" width="21.54296875" customWidth="1"/>
    <col min="5" max="5" width="14.453125" customWidth="1"/>
    <col min="6" max="7" width="10.81640625" customWidth="1"/>
    <col min="8" max="8" width="6" style="2" customWidth="1"/>
    <col min="9" max="9" width="19.453125" style="2" customWidth="1"/>
    <col min="10" max="10" width="16.7265625" style="2" customWidth="1"/>
    <col min="11" max="12" width="16.26953125" style="47" customWidth="1"/>
    <col min="13" max="13" width="60.453125" style="123" customWidth="1"/>
  </cols>
  <sheetData>
    <row r="1" spans="2:13" ht="32.5" customHeight="1" x14ac:dyDescent="0.35">
      <c r="B1" s="6" t="s">
        <v>0</v>
      </c>
      <c r="C1" s="4" t="str">
        <f>'Activities Budget-Final'!C1</f>
        <v xml:space="preserve">Review on Vietnam’s trade-in-services commitments </v>
      </c>
    </row>
    <row r="2" spans="2:13" ht="20.5" customHeight="1" x14ac:dyDescent="0.35">
      <c r="B2" s="5" t="s">
        <v>8</v>
      </c>
      <c r="C2" s="5" t="s">
        <v>109</v>
      </c>
    </row>
    <row r="3" spans="2:13" ht="12" customHeight="1" thickBot="1" x14ac:dyDescent="0.4"/>
    <row r="4" spans="2:13" s="1" customFormat="1" ht="12" customHeight="1" x14ac:dyDescent="0.35">
      <c r="B4" s="133" t="s">
        <v>25</v>
      </c>
      <c r="C4" s="135" t="s">
        <v>1</v>
      </c>
      <c r="D4" s="135" t="s">
        <v>9</v>
      </c>
      <c r="E4" s="137" t="s">
        <v>10</v>
      </c>
      <c r="F4" s="139" t="s">
        <v>11</v>
      </c>
      <c r="G4" s="141" t="s">
        <v>26</v>
      </c>
      <c r="H4" s="145" t="s">
        <v>12</v>
      </c>
      <c r="I4" s="143" t="s">
        <v>13</v>
      </c>
      <c r="J4" s="147" t="s">
        <v>2</v>
      </c>
      <c r="K4" s="51" t="s">
        <v>2</v>
      </c>
      <c r="L4" s="51" t="s">
        <v>14</v>
      </c>
      <c r="M4" s="124" t="s">
        <v>4</v>
      </c>
    </row>
    <row r="5" spans="2:13" s="1" customFormat="1" ht="12" customHeight="1" thickBot="1" x14ac:dyDescent="0.4">
      <c r="B5" s="134"/>
      <c r="C5" s="136"/>
      <c r="D5" s="136"/>
      <c r="E5" s="138"/>
      <c r="F5" s="140"/>
      <c r="G5" s="142"/>
      <c r="H5" s="146"/>
      <c r="I5" s="144"/>
      <c r="J5" s="148"/>
      <c r="K5" s="52" t="s">
        <v>5</v>
      </c>
      <c r="L5" s="52" t="s">
        <v>15</v>
      </c>
      <c r="M5" s="125"/>
    </row>
    <row r="6" spans="2:13" s="5" customFormat="1" ht="14.5" x14ac:dyDescent="0.35">
      <c r="B6" s="26">
        <v>2</v>
      </c>
      <c r="C6" s="50" t="s">
        <v>108</v>
      </c>
      <c r="D6" s="15"/>
      <c r="E6" s="21"/>
      <c r="F6" s="12"/>
      <c r="G6" s="22"/>
      <c r="H6" s="16"/>
      <c r="I6" s="30"/>
      <c r="J6" s="17"/>
      <c r="K6" s="53"/>
      <c r="L6" s="53">
        <f>SUM(L7:L28)</f>
        <v>21309.08188206538</v>
      </c>
      <c r="M6" s="126"/>
    </row>
    <row r="7" spans="2:13" ht="12" customHeight="1" x14ac:dyDescent="0.35">
      <c r="B7" s="46">
        <v>2.1</v>
      </c>
      <c r="C7" s="44" t="s">
        <v>19</v>
      </c>
      <c r="D7" s="45"/>
      <c r="E7" s="32"/>
      <c r="F7" s="33"/>
      <c r="G7" s="34"/>
      <c r="H7" s="35"/>
      <c r="I7" s="36"/>
      <c r="J7" s="37"/>
      <c r="K7" s="57"/>
      <c r="L7" s="54"/>
      <c r="M7" s="127" t="s">
        <v>111</v>
      </c>
    </row>
    <row r="8" spans="2:13" ht="12" customHeight="1" x14ac:dyDescent="0.35">
      <c r="B8" s="28" t="s">
        <v>61</v>
      </c>
      <c r="C8" s="10" t="s">
        <v>19</v>
      </c>
      <c r="D8" s="10" t="s">
        <v>16</v>
      </c>
      <c r="E8" s="20" t="s">
        <v>17</v>
      </c>
      <c r="G8" s="13"/>
      <c r="H8" s="18"/>
      <c r="I8" s="24"/>
      <c r="J8" s="7"/>
      <c r="K8" s="55"/>
      <c r="L8" s="55"/>
      <c r="M8" s="127"/>
    </row>
    <row r="9" spans="2:13" ht="12" customHeight="1" x14ac:dyDescent="0.35">
      <c r="B9" s="28" t="s">
        <v>62</v>
      </c>
      <c r="C9" s="10" t="s">
        <v>27</v>
      </c>
      <c r="D9" s="10" t="s">
        <v>28</v>
      </c>
      <c r="E9" s="20" t="s">
        <v>29</v>
      </c>
      <c r="G9" s="13"/>
      <c r="H9" s="18"/>
      <c r="I9" s="24"/>
      <c r="J9" s="7"/>
      <c r="K9" s="55"/>
      <c r="L9" s="55"/>
      <c r="M9" s="127"/>
    </row>
    <row r="10" spans="2:13" ht="12" customHeight="1" x14ac:dyDescent="0.35">
      <c r="B10" s="28"/>
      <c r="C10" s="10"/>
      <c r="D10" s="10"/>
      <c r="E10" s="20"/>
      <c r="G10" s="13"/>
      <c r="H10" s="18"/>
      <c r="I10" s="24"/>
      <c r="J10" s="7"/>
      <c r="K10" s="55"/>
      <c r="L10" s="55"/>
      <c r="M10" s="127"/>
    </row>
    <row r="11" spans="2:13" ht="12" customHeight="1" x14ac:dyDescent="0.35">
      <c r="B11" s="46">
        <v>2.2000000000000002</v>
      </c>
      <c r="C11" s="44" t="s">
        <v>43</v>
      </c>
      <c r="D11" s="44"/>
      <c r="E11" s="38"/>
      <c r="F11" s="39"/>
      <c r="G11" s="40"/>
      <c r="H11" s="41"/>
      <c r="I11" s="42"/>
      <c r="J11" s="43"/>
      <c r="K11" s="54"/>
      <c r="L11" s="54">
        <f>IFERROR(SUMIFS(K:K, B:B, B11 &amp; "*"), "")</f>
        <v>18529.636419187289</v>
      </c>
      <c r="M11" s="127"/>
    </row>
    <row r="12" spans="2:13" ht="50.5" customHeight="1" x14ac:dyDescent="0.35">
      <c r="B12" s="28" t="s">
        <v>65</v>
      </c>
      <c r="C12" s="10" t="s">
        <v>63</v>
      </c>
      <c r="D12" s="10" t="s">
        <v>30</v>
      </c>
      <c r="E12" s="20" t="s">
        <v>31</v>
      </c>
      <c r="F12">
        <v>35</v>
      </c>
      <c r="G12" s="13">
        <v>3</v>
      </c>
      <c r="H12" s="18" t="s">
        <v>18</v>
      </c>
      <c r="I12" s="24">
        <v>34</v>
      </c>
      <c r="J12" s="7">
        <f t="shared" ref="J12:J16" si="0">F12*G12*I12</f>
        <v>3570</v>
      </c>
      <c r="K12" s="89">
        <f>J12/_xlfn.XLOOKUP(H12,Validation!$F$3:$F$12,Validation!$G$3:$G$12,0)</f>
        <v>5453.7121906507791</v>
      </c>
      <c r="L12" s="89"/>
      <c r="M12" s="127" t="s">
        <v>112</v>
      </c>
    </row>
    <row r="13" spans="2:13" ht="53.5" customHeight="1" x14ac:dyDescent="0.35">
      <c r="B13" s="28" t="s">
        <v>66</v>
      </c>
      <c r="C13" s="10" t="s">
        <v>64</v>
      </c>
      <c r="D13" s="10" t="s">
        <v>33</v>
      </c>
      <c r="E13" s="20" t="s">
        <v>31</v>
      </c>
      <c r="F13">
        <v>35</v>
      </c>
      <c r="G13" s="13">
        <v>2</v>
      </c>
      <c r="H13" s="18" t="s">
        <v>18</v>
      </c>
      <c r="I13" s="24">
        <v>41</v>
      </c>
      <c r="J13" s="7">
        <f t="shared" si="0"/>
        <v>2870</v>
      </c>
      <c r="K13" s="89">
        <f>J13/_xlfn.XLOOKUP(H13,Validation!$F$3:$F$12,Validation!$G$3:$G$12,0)</f>
        <v>4384.3568591506264</v>
      </c>
      <c r="L13" s="55"/>
      <c r="M13" s="127" t="s">
        <v>113</v>
      </c>
    </row>
    <row r="14" spans="2:13" ht="45.5" customHeight="1" x14ac:dyDescent="0.35">
      <c r="B14" s="28" t="s">
        <v>67</v>
      </c>
      <c r="C14" s="10" t="s">
        <v>58</v>
      </c>
      <c r="D14" s="10" t="s">
        <v>34</v>
      </c>
      <c r="E14" s="20" t="s">
        <v>31</v>
      </c>
      <c r="F14">
        <v>15</v>
      </c>
      <c r="G14" s="13">
        <v>4</v>
      </c>
      <c r="H14" s="18" t="s">
        <v>18</v>
      </c>
      <c r="I14" s="24">
        <v>13</v>
      </c>
      <c r="J14" s="7">
        <f t="shared" si="0"/>
        <v>780</v>
      </c>
      <c r="K14" s="89">
        <f>J14/_xlfn.XLOOKUP(H14,Validation!$F$3:$F$12,Validation!$G$3:$G$12,0)</f>
        <v>1191.5673693858846</v>
      </c>
      <c r="L14" s="55"/>
      <c r="M14" s="127" t="s">
        <v>114</v>
      </c>
    </row>
    <row r="15" spans="2:13" ht="35.5" customHeight="1" x14ac:dyDescent="0.35">
      <c r="B15" s="28" t="s">
        <v>68</v>
      </c>
      <c r="C15" s="10" t="s">
        <v>59</v>
      </c>
      <c r="D15" s="10" t="s">
        <v>34</v>
      </c>
      <c r="E15" s="20" t="s">
        <v>31</v>
      </c>
      <c r="F15">
        <v>20</v>
      </c>
      <c r="G15" s="13">
        <v>2</v>
      </c>
      <c r="H15" s="18" t="s">
        <v>5</v>
      </c>
      <c r="I15" s="24">
        <v>75</v>
      </c>
      <c r="J15" s="7">
        <f t="shared" si="0"/>
        <v>3000</v>
      </c>
      <c r="K15" s="89">
        <f>J15/_xlfn.XLOOKUP(H15,Validation!$F$3:$F$12,Validation!$G$3:$G$12,0)</f>
        <v>3000</v>
      </c>
      <c r="L15" s="55"/>
      <c r="M15" s="127" t="s">
        <v>115</v>
      </c>
    </row>
    <row r="16" spans="2:13" ht="35.5" customHeight="1" x14ac:dyDescent="0.35">
      <c r="B16" s="28" t="s">
        <v>69</v>
      </c>
      <c r="C16" s="10" t="s">
        <v>47</v>
      </c>
      <c r="D16" s="10" t="s">
        <v>28</v>
      </c>
      <c r="E16" s="20" t="s">
        <v>31</v>
      </c>
      <c r="F16">
        <v>15</v>
      </c>
      <c r="G16" s="13">
        <v>1</v>
      </c>
      <c r="H16" s="18" t="s">
        <v>5</v>
      </c>
      <c r="I16" s="24">
        <v>300</v>
      </c>
      <c r="J16" s="7">
        <f t="shared" si="0"/>
        <v>4500</v>
      </c>
      <c r="K16" s="89">
        <f>J16/_xlfn.XLOOKUP(H16,Validation!$F$3:$F$12,Validation!$G$3:$G$12,0)</f>
        <v>4500</v>
      </c>
      <c r="L16" s="55"/>
      <c r="M16" s="127" t="s">
        <v>116</v>
      </c>
    </row>
    <row r="17" spans="2:13" ht="12" customHeight="1" x14ac:dyDescent="0.35">
      <c r="B17" s="28"/>
      <c r="C17" s="10"/>
      <c r="D17" s="10"/>
      <c r="E17" s="20"/>
      <c r="G17" s="13"/>
      <c r="H17" s="18"/>
      <c r="I17" s="24"/>
      <c r="J17" s="7"/>
      <c r="K17" s="55"/>
      <c r="L17" s="55"/>
      <c r="M17" s="127"/>
    </row>
    <row r="18" spans="2:13" ht="12" customHeight="1" x14ac:dyDescent="0.35">
      <c r="B18" s="46">
        <v>2.2999999999999998</v>
      </c>
      <c r="C18" s="44" t="s">
        <v>21</v>
      </c>
      <c r="D18" s="45"/>
      <c r="E18" s="32"/>
      <c r="F18" s="33"/>
      <c r="G18" s="34"/>
      <c r="H18" s="35"/>
      <c r="I18" s="36"/>
      <c r="J18" s="37"/>
      <c r="K18" s="57"/>
      <c r="L18" s="54" t="str">
        <f>IFERROR(SUMIFS(K:K,B:B,B18)+SUMIFS(K:K,B:B,B18&amp;".*"),"")</f>
        <v/>
      </c>
      <c r="M18" s="128"/>
    </row>
    <row r="19" spans="2:13" ht="35.5" customHeight="1" x14ac:dyDescent="0.35">
      <c r="B19" s="28" t="s">
        <v>74</v>
      </c>
      <c r="C19" s="48" t="s">
        <v>48</v>
      </c>
      <c r="D19" s="10" t="s">
        <v>22</v>
      </c>
      <c r="E19" s="20" t="s">
        <v>31</v>
      </c>
      <c r="F19">
        <v>80</v>
      </c>
      <c r="G19" s="13">
        <v>2</v>
      </c>
      <c r="H19" s="18" t="s">
        <v>40</v>
      </c>
      <c r="I19" s="24">
        <v>1100000</v>
      </c>
      <c r="J19" s="7">
        <f t="shared" ref="J19" si="1">F19*G19*I19</f>
        <v>176000000</v>
      </c>
      <c r="K19" s="89">
        <f>J19/_xlfn.XLOOKUP(H19,Validation!$F$3:$F$12,Validation!$G$3:$G$12,0)</f>
        <v>10288.787559920496</v>
      </c>
      <c r="L19" s="55"/>
      <c r="M19" s="127" t="s">
        <v>117</v>
      </c>
    </row>
    <row r="20" spans="2:13" ht="36" customHeight="1" x14ac:dyDescent="0.35">
      <c r="B20" s="28" t="s">
        <v>73</v>
      </c>
      <c r="C20" s="48" t="s">
        <v>49</v>
      </c>
      <c r="D20" s="10"/>
      <c r="E20" s="20"/>
      <c r="G20" s="13"/>
      <c r="H20" s="18"/>
      <c r="I20" s="24"/>
      <c r="J20" s="7"/>
      <c r="K20" s="89" t="e">
        <f>J20/_xlfn.XLOOKUP(H20,Validation!$F$3:$F$12,Validation!$G$3:$G$12,0)</f>
        <v>#DIV/0!</v>
      </c>
      <c r="L20" s="55"/>
      <c r="M20" s="127" t="s">
        <v>118</v>
      </c>
    </row>
    <row r="21" spans="2:13" ht="116.5" customHeight="1" x14ac:dyDescent="0.35">
      <c r="B21" s="28"/>
      <c r="C21" s="107" t="s">
        <v>110</v>
      </c>
      <c r="D21" s="10" t="s">
        <v>22</v>
      </c>
      <c r="E21" s="20" t="s">
        <v>23</v>
      </c>
      <c r="G21" s="13"/>
      <c r="H21" s="18"/>
      <c r="I21" s="24"/>
      <c r="J21" s="7"/>
      <c r="K21" s="89" t="e">
        <f>J21/_xlfn.XLOOKUP(H21,Validation!$F$3:$F$12,Validation!$G$3:$G$12,0)</f>
        <v>#DIV/0!</v>
      </c>
      <c r="L21" s="55"/>
      <c r="M21" s="127" t="s">
        <v>119</v>
      </c>
    </row>
    <row r="22" spans="2:13" ht="12" customHeight="1" x14ac:dyDescent="0.35">
      <c r="B22" s="28"/>
      <c r="C22" s="49" t="s">
        <v>50</v>
      </c>
      <c r="D22" s="10" t="s">
        <v>22</v>
      </c>
      <c r="E22" s="20" t="s">
        <v>23</v>
      </c>
      <c r="G22" s="13"/>
      <c r="H22" s="18"/>
      <c r="I22" s="24"/>
      <c r="J22" s="7"/>
      <c r="K22" s="89" t="e">
        <f>J22/_xlfn.XLOOKUP(H22,Validation!$F$3:$F$12,Validation!$G$3:$G$12,0)</f>
        <v>#DIV/0!</v>
      </c>
      <c r="L22" s="55"/>
      <c r="M22" s="127"/>
    </row>
    <row r="23" spans="2:13" ht="12" customHeight="1" x14ac:dyDescent="0.35">
      <c r="B23" s="28"/>
      <c r="C23" s="49" t="s">
        <v>51</v>
      </c>
      <c r="D23" s="10" t="s">
        <v>22</v>
      </c>
      <c r="E23" s="20" t="s">
        <v>23</v>
      </c>
      <c r="G23" s="13"/>
      <c r="H23" s="18"/>
      <c r="I23" s="24"/>
      <c r="J23" s="7"/>
      <c r="K23" s="89" t="e">
        <f>J23/_xlfn.XLOOKUP(H23,Validation!$F$3:$F$12,Validation!$G$3:$G$12,0)</f>
        <v>#DIV/0!</v>
      </c>
      <c r="L23" s="55"/>
      <c r="M23" s="127"/>
    </row>
    <row r="24" spans="2:13" ht="12" customHeight="1" x14ac:dyDescent="0.35">
      <c r="B24" s="28"/>
      <c r="C24" s="49" t="s">
        <v>52</v>
      </c>
      <c r="D24" s="10" t="s">
        <v>22</v>
      </c>
      <c r="E24" s="20" t="s">
        <v>23</v>
      </c>
      <c r="G24" s="13"/>
      <c r="H24" s="18"/>
      <c r="I24" s="24"/>
      <c r="J24" s="7"/>
      <c r="K24" s="89" t="e">
        <f>J24/_xlfn.XLOOKUP(H24,Validation!$F$3:$F$12,Validation!$G$3:$G$12,0)</f>
        <v>#DIV/0!</v>
      </c>
      <c r="L24" s="55"/>
      <c r="M24" s="127"/>
    </row>
    <row r="25" spans="2:13" ht="45" customHeight="1" x14ac:dyDescent="0.35">
      <c r="B25" s="28"/>
      <c r="C25" s="49" t="s">
        <v>53</v>
      </c>
      <c r="D25" s="10" t="s">
        <v>22</v>
      </c>
      <c r="E25" s="20" t="s">
        <v>23</v>
      </c>
      <c r="G25" s="13"/>
      <c r="H25" s="18"/>
      <c r="I25" s="24"/>
      <c r="J25" s="7"/>
      <c r="K25" s="89" t="e">
        <f>J25/_xlfn.XLOOKUP(H25,Validation!$F$3:$F$12,Validation!$G$3:$G$12,0)</f>
        <v>#DIV/0!</v>
      </c>
      <c r="L25" s="55"/>
      <c r="M25" s="127" t="s">
        <v>121</v>
      </c>
    </row>
    <row r="26" spans="2:13" ht="12" customHeight="1" x14ac:dyDescent="0.35">
      <c r="B26" s="28"/>
      <c r="C26" s="49" t="s">
        <v>70</v>
      </c>
      <c r="D26" s="10" t="s">
        <v>22</v>
      </c>
      <c r="E26" s="20" t="s">
        <v>39</v>
      </c>
      <c r="G26" s="13"/>
      <c r="H26" s="18"/>
      <c r="I26" s="24"/>
      <c r="J26" s="7"/>
      <c r="K26" s="89" t="e">
        <f>J26/_xlfn.XLOOKUP(H26,Validation!$F$3:$F$12,Validation!$G$3:$G$12,0)</f>
        <v>#DIV/0!</v>
      </c>
      <c r="L26" s="55"/>
      <c r="M26" s="127" t="s">
        <v>120</v>
      </c>
    </row>
    <row r="27" spans="2:13" ht="12" customHeight="1" x14ac:dyDescent="0.35">
      <c r="B27" s="46">
        <v>2.4</v>
      </c>
      <c r="C27" s="31" t="s">
        <v>42</v>
      </c>
      <c r="D27" s="45" t="s">
        <v>22</v>
      </c>
      <c r="E27" s="32" t="s">
        <v>23</v>
      </c>
      <c r="F27" s="33">
        <v>1</v>
      </c>
      <c r="G27" s="34">
        <v>1</v>
      </c>
      <c r="H27" s="35" t="s">
        <v>5</v>
      </c>
      <c r="I27" s="36"/>
      <c r="J27" s="37"/>
      <c r="K27" s="117" t="e">
        <f>3%*(L11+L18)</f>
        <v>#VALUE!</v>
      </c>
      <c r="L27" s="54" t="str">
        <f>IFERROR(SUMIFS(K:K,B:B,B27)+SUMIFS(K:K,B:B,B27&amp;".*"),"")</f>
        <v/>
      </c>
      <c r="M27" s="127"/>
    </row>
    <row r="28" spans="2:13" ht="12" customHeight="1" x14ac:dyDescent="0.35">
      <c r="B28" s="46">
        <v>2.5</v>
      </c>
      <c r="C28" s="44" t="s">
        <v>37</v>
      </c>
      <c r="D28" s="45" t="s">
        <v>38</v>
      </c>
      <c r="E28" s="32" t="s">
        <v>23</v>
      </c>
      <c r="F28" s="33">
        <v>1</v>
      </c>
      <c r="G28" s="34">
        <v>1</v>
      </c>
      <c r="H28" s="35" t="s">
        <v>5</v>
      </c>
      <c r="I28" s="36"/>
      <c r="J28" s="37"/>
      <c r="K28" s="116">
        <f>15%*L11</f>
        <v>2779.4454628780932</v>
      </c>
      <c r="L28" s="54">
        <f>IFERROR(SUMIFS(K:K,B:B,B28)+SUMIFS(K:K,B:B,B28&amp;".*"),"")</f>
        <v>2779.4454628780932</v>
      </c>
      <c r="M28" s="127"/>
    </row>
    <row r="29" spans="2:13" ht="12" customHeight="1" x14ac:dyDescent="0.35">
      <c r="B29" s="28"/>
      <c r="C29" s="10"/>
      <c r="D29" s="10"/>
      <c r="E29" s="20"/>
      <c r="G29" s="13"/>
      <c r="H29" s="18"/>
      <c r="I29" s="24"/>
      <c r="J29" s="7"/>
      <c r="K29" s="55"/>
      <c r="L29" s="55"/>
      <c r="M29" s="129"/>
    </row>
    <row r="30" spans="2:13" ht="12" customHeight="1" thickBot="1" x14ac:dyDescent="0.4">
      <c r="B30" s="23"/>
      <c r="C30" s="11"/>
      <c r="D30" s="11"/>
      <c r="E30" s="23"/>
      <c r="F30" s="8"/>
      <c r="G30" s="14"/>
      <c r="H30" s="19"/>
      <c r="I30" s="25"/>
      <c r="J30" s="9"/>
      <c r="K30" s="56"/>
      <c r="L30" s="56"/>
      <c r="M30" s="130"/>
    </row>
  </sheetData>
  <mergeCells count="9">
    <mergeCell ref="G4:G5"/>
    <mergeCell ref="I4:I5"/>
    <mergeCell ref="H4:H5"/>
    <mergeCell ref="J4:J5"/>
    <mergeCell ref="B4:B5"/>
    <mergeCell ref="C4:C5"/>
    <mergeCell ref="D4:D5"/>
    <mergeCell ref="E4:E5"/>
    <mergeCell ref="F4:F5"/>
  </mergeCells>
  <phoneticPr fontId="3" type="noConversion"/>
  <dataValidations count="5">
    <dataValidation type="whole" operator="greaterThan" allowBlank="1" showInputMessage="1" showErrorMessage="1" error="Input Number" sqref="F1:F1048576" xr:uid="{08F456EC-2EFE-405F-A2C8-11C615E98366}">
      <formula1>0</formula1>
    </dataValidation>
    <dataValidation operator="greaterThan" allowBlank="1" showInputMessage="1" showErrorMessage="1" error="Input Number" sqref="G1:G11 G12:H16 G17:G18 G20:G1048576 G19:H19" xr:uid="{45B6DFF5-6535-4645-87F5-341C1E5FA355}"/>
    <dataValidation type="list" allowBlank="1" showInputMessage="1" showErrorMessage="1" error="Use Drop Down List_x000a_" sqref="D1:D1048576" xr:uid="{F81DCF7A-A4E2-4170-97C0-A79A4F2827A8}">
      <formula1>#REF!</formula1>
    </dataValidation>
    <dataValidation type="list" allowBlank="1" showInputMessage="1" showErrorMessage="1" error="See Drop Down Menu" sqref="E1:E1048576" xr:uid="{9D76300B-2171-4074-A646-F776E72B3FC2}">
      <formula1>#REF!</formula1>
    </dataValidation>
    <dataValidation type="list" operator="greaterThan" allowBlank="1" showInputMessage="1" showErrorMessage="1" error="Input Number" sqref="H1:H11 H17:H18 H20:H1048576" xr:uid="{8F3B08C3-D34F-4560-8B2B-5006C5021881}">
      <formula1>"AUD,VND,USD"</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294DA-C9EE-4FA8-A1A5-A961249F866D}">
  <dimension ref="A2:G20"/>
  <sheetViews>
    <sheetView workbookViewId="0">
      <selection activeCell="I15" sqref="I15"/>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111" t="s">
        <v>77</v>
      </c>
      <c r="B2" s="111" t="s">
        <v>78</v>
      </c>
      <c r="D2" s="111" t="s">
        <v>79</v>
      </c>
      <c r="F2" s="111" t="s">
        <v>80</v>
      </c>
      <c r="G2" s="111" t="s">
        <v>81</v>
      </c>
    </row>
    <row r="3" spans="1:7" x14ac:dyDescent="0.35">
      <c r="A3" s="112" t="s">
        <v>82</v>
      </c>
      <c r="B3" s="113" t="s">
        <v>83</v>
      </c>
      <c r="D3" t="s">
        <v>39</v>
      </c>
      <c r="F3" t="s">
        <v>5</v>
      </c>
      <c r="G3">
        <v>1</v>
      </c>
    </row>
    <row r="4" spans="1:7" x14ac:dyDescent="0.35">
      <c r="A4" s="112" t="s">
        <v>82</v>
      </c>
      <c r="B4" s="113" t="s">
        <v>84</v>
      </c>
      <c r="D4" t="s">
        <v>31</v>
      </c>
      <c r="F4" t="s">
        <v>18</v>
      </c>
      <c r="G4">
        <v>0.65459999999999996</v>
      </c>
    </row>
    <row r="5" spans="1:7" x14ac:dyDescent="0.35">
      <c r="A5" s="112" t="s">
        <v>82</v>
      </c>
      <c r="B5" s="113" t="s">
        <v>85</v>
      </c>
      <c r="D5" t="s">
        <v>86</v>
      </c>
      <c r="F5" t="s">
        <v>87</v>
      </c>
      <c r="G5" s="114">
        <v>14015</v>
      </c>
    </row>
    <row r="6" spans="1:7" x14ac:dyDescent="0.35">
      <c r="A6" s="112" t="s">
        <v>82</v>
      </c>
      <c r="B6" s="113" t="s">
        <v>22</v>
      </c>
      <c r="D6" t="s">
        <v>29</v>
      </c>
      <c r="F6" t="s">
        <v>35</v>
      </c>
      <c r="G6" s="114">
        <v>10612</v>
      </c>
    </row>
    <row r="7" spans="1:7" x14ac:dyDescent="0.35">
      <c r="A7" s="112" t="s">
        <v>82</v>
      </c>
      <c r="B7" s="113" t="s">
        <v>88</v>
      </c>
      <c r="D7" t="s">
        <v>23</v>
      </c>
      <c r="F7" t="s">
        <v>40</v>
      </c>
      <c r="G7" s="114">
        <v>17106</v>
      </c>
    </row>
    <row r="8" spans="1:7" x14ac:dyDescent="0.35">
      <c r="A8" s="112" t="s">
        <v>82</v>
      </c>
      <c r="B8" s="113" t="s">
        <v>16</v>
      </c>
      <c r="D8" t="s">
        <v>89</v>
      </c>
      <c r="F8" t="s">
        <v>90</v>
      </c>
      <c r="G8">
        <v>2.77</v>
      </c>
    </row>
    <row r="9" spans="1:7" x14ac:dyDescent="0.35">
      <c r="A9" s="112" t="s">
        <v>82</v>
      </c>
      <c r="B9" s="113" t="s">
        <v>91</v>
      </c>
      <c r="D9" t="s">
        <v>41</v>
      </c>
      <c r="F9" t="s">
        <v>92</v>
      </c>
      <c r="G9">
        <v>0.83599999999999997</v>
      </c>
    </row>
    <row r="10" spans="1:7" x14ac:dyDescent="0.35">
      <c r="A10" s="112" t="s">
        <v>82</v>
      </c>
      <c r="B10" s="113" t="s">
        <v>93</v>
      </c>
      <c r="D10" t="s">
        <v>10</v>
      </c>
      <c r="F10" t="s">
        <v>94</v>
      </c>
      <c r="G10">
        <v>1.087</v>
      </c>
    </row>
    <row r="11" spans="1:7" x14ac:dyDescent="0.35">
      <c r="A11" s="112" t="s">
        <v>82</v>
      </c>
      <c r="B11" s="113" t="s">
        <v>95</v>
      </c>
      <c r="D11" t="s">
        <v>20</v>
      </c>
      <c r="F11" t="s">
        <v>96</v>
      </c>
      <c r="G11">
        <v>21.26</v>
      </c>
    </row>
    <row r="12" spans="1:7" x14ac:dyDescent="0.35">
      <c r="A12" s="112" t="s">
        <v>82</v>
      </c>
      <c r="B12" s="113" t="s">
        <v>97</v>
      </c>
      <c r="D12" t="s">
        <v>98</v>
      </c>
      <c r="F12" t="s">
        <v>99</v>
      </c>
      <c r="G12">
        <v>39.119999999999997</v>
      </c>
    </row>
    <row r="13" spans="1:7" x14ac:dyDescent="0.35">
      <c r="A13" s="112" t="s">
        <v>100</v>
      </c>
      <c r="B13" s="113" t="s">
        <v>38</v>
      </c>
      <c r="D13" t="s">
        <v>17</v>
      </c>
    </row>
    <row r="14" spans="1:7" x14ac:dyDescent="0.35">
      <c r="A14" s="112" t="s">
        <v>101</v>
      </c>
      <c r="B14" s="113" t="s">
        <v>28</v>
      </c>
      <c r="D14" t="s">
        <v>102</v>
      </c>
    </row>
    <row r="15" spans="1:7" x14ac:dyDescent="0.35">
      <c r="A15" s="112" t="s">
        <v>101</v>
      </c>
      <c r="B15" s="113" t="s">
        <v>33</v>
      </c>
      <c r="D15" t="s">
        <v>103</v>
      </c>
    </row>
    <row r="16" spans="1:7" x14ac:dyDescent="0.35">
      <c r="A16" s="112" t="s">
        <v>101</v>
      </c>
      <c r="B16" s="113" t="s">
        <v>34</v>
      </c>
      <c r="D16" t="s">
        <v>104</v>
      </c>
    </row>
    <row r="17" spans="1:4" x14ac:dyDescent="0.35">
      <c r="A17" s="112" t="s">
        <v>101</v>
      </c>
      <c r="B17" s="113" t="s">
        <v>32</v>
      </c>
      <c r="D17" t="s">
        <v>105</v>
      </c>
    </row>
    <row r="18" spans="1:4" x14ac:dyDescent="0.35">
      <c r="A18" s="112" t="s">
        <v>101</v>
      </c>
      <c r="B18" s="113" t="s">
        <v>106</v>
      </c>
    </row>
    <row r="19" spans="1:4" x14ac:dyDescent="0.35">
      <c r="A19" s="112" t="s">
        <v>101</v>
      </c>
      <c r="B19" s="113" t="s">
        <v>30</v>
      </c>
    </row>
    <row r="20" spans="1:4" x14ac:dyDescent="0.35">
      <c r="A20" s="112" t="s">
        <v>101</v>
      </c>
      <c r="B20" s="115" t="s">
        <v>107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7340c75c904a833be3d02f97d0cf69db">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e7b5d5cd46c0d2cde0af8b2974197165"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124866-E4F4-4142-BD34-081E77C5B176}">
  <ds:schemaRefs>
    <ds:schemaRef ds:uri="http://schemas.microsoft.com/sharepoint/v3/contenttype/forms"/>
  </ds:schemaRefs>
</ds:datastoreItem>
</file>

<file path=customXml/itemProps2.xml><?xml version="1.0" encoding="utf-8"?>
<ds:datastoreItem xmlns:ds="http://schemas.openxmlformats.org/officeDocument/2006/customXml" ds:itemID="{53039C2C-F590-4F18-8BF2-6A84A7304456}">
  <ds:schemaRefs>
    <ds:schemaRef ds:uri="http://www.w3.org/XML/1998/namespace"/>
    <ds:schemaRef ds:uri="http://purl.org/dc/elements/1.1/"/>
    <ds:schemaRef ds:uri="http://schemas.microsoft.com/office/2006/documentManagement/types"/>
    <ds:schemaRef ds:uri="http://schemas.microsoft.com/office/2006/metadata/properties"/>
    <ds:schemaRef ds:uri="http://purl.org/dc/terms/"/>
    <ds:schemaRef ds:uri="1ba2c7f5-bec0-4c2e-bb24-613281d15fab"/>
    <ds:schemaRef ds:uri="http://purl.org/dc/dcmitype/"/>
    <ds:schemaRef ds:uri="http://schemas.microsoft.com/office/infopath/2007/PartnerControls"/>
    <ds:schemaRef ds:uri="http://schemas.openxmlformats.org/package/2006/metadata/core-properties"/>
    <ds:schemaRef ds:uri="42eb1d1e-26ca-4e13-89cf-4f11b67eb4f8"/>
  </ds:schemaRefs>
</ds:datastoreItem>
</file>

<file path=customXml/itemProps3.xml><?xml version="1.0" encoding="utf-8"?>
<ds:datastoreItem xmlns:ds="http://schemas.openxmlformats.org/officeDocument/2006/customXml" ds:itemID="{E3F63BA9-B27A-4E50-96EA-B53656A692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Activities Budget-Final</vt:lpstr>
      <vt:lpstr>2. Event</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Duong, Trang</cp:lastModifiedBy>
  <cp:revision/>
  <dcterms:created xsi:type="dcterms:W3CDTF">2025-07-08T10:56:34Z</dcterms:created>
  <dcterms:modified xsi:type="dcterms:W3CDTF">2026-09-30T05:53:31Z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