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3. R-CBE (IP, E-Commerce, Competition, GP)/R-2627-CBE-23-Creative Sector Copyright Commercialisation Programme to support MSME and Women - CA/Procurement for Project Implementation/"/>
    </mc:Choice>
  </mc:AlternateContent>
  <xr:revisionPtr revIDLastSave="141" documentId="8_{8299EEF9-29FA-48C2-8261-6FDDB1A730E6}" xr6:coauthVersionLast="47" xr6:coauthVersionMax="47" xr10:uidLastSave="{7D249AFF-1A4B-435D-A973-FE0B6E92A763}"/>
  <bookViews>
    <workbookView xWindow="-110" yWindow="-110" windowWidth="19420" windowHeight="10300" tabRatio="726" activeTab="2" xr2:uid="{B20238D0-815D-425F-9423-BA7E72EB5618}"/>
  </bookViews>
  <sheets>
    <sheet name="Activities Budget" sheetId="7" r:id="rId1"/>
    <sheet name="4.2. Event 1" sheetId="11" state="hidden" r:id="rId2"/>
    <sheet name="CapBuild" sheetId="29" r:id="rId3"/>
    <sheet name="Participants Cost" sheetId="16" state="hidden" r:id="rId4"/>
    <sheet name="Validation" sheetId="4" r:id="rId5"/>
  </sheets>
  <definedNames>
    <definedName name="_xlnm._FilterDatabase" localSheetId="0" hidden="1">'Activities Budget'!$B$5:$L$5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 i="29" l="1"/>
  <c r="J20" i="29"/>
  <c r="L6" i="29" l="1"/>
  <c r="K6" i="29"/>
  <c r="I15" i="7" s="1"/>
  <c r="K15" i="7" s="1"/>
  <c r="G31" i="7" l="1"/>
  <c r="K20" i="7"/>
  <c r="J20" i="7"/>
  <c r="D15" i="7" l="1"/>
  <c r="K24" i="7" l="1"/>
  <c r="K23" i="7" s="1"/>
  <c r="J24" i="7"/>
  <c r="K18" i="7"/>
  <c r="K17" i="7"/>
  <c r="K16" i="7" s="1"/>
  <c r="J17" i="7"/>
  <c r="K21" i="7"/>
  <c r="K19" i="7" s="1"/>
  <c r="J21" i="7"/>
  <c r="B6" i="29"/>
  <c r="K8" i="7"/>
  <c r="C2" i="29" l="1"/>
  <c r="K18" i="29"/>
  <c r="J18" i="29"/>
  <c r="J17" i="29"/>
  <c r="J16" i="29"/>
  <c r="J14" i="29"/>
  <c r="F14" i="29"/>
  <c r="K14" i="29" s="1"/>
  <c r="J13" i="29"/>
  <c r="F13" i="29"/>
  <c r="K13" i="29" s="1"/>
  <c r="J12" i="29"/>
  <c r="F12" i="29"/>
  <c r="K12" i="29" s="1"/>
  <c r="K11" i="29" l="1"/>
  <c r="L18" i="29"/>
  <c r="L12" i="29"/>
  <c r="L13" i="29"/>
  <c r="L14" i="29"/>
  <c r="F7" i="29" l="1"/>
  <c r="F17" i="29" s="1"/>
  <c r="K17" i="29" s="1"/>
  <c r="L11" i="29"/>
  <c r="M11" i="29" l="1"/>
  <c r="K16" i="29"/>
  <c r="L17" i="29"/>
  <c r="L16" i="29" s="1"/>
  <c r="M16" i="29" l="1"/>
  <c r="M6" i="29" s="1"/>
  <c r="K25" i="7"/>
  <c r="K27" i="7"/>
  <c r="K26" i="7" s="1"/>
  <c r="K11" i="7"/>
  <c r="K10" i="7" s="1"/>
  <c r="J11" i="7"/>
  <c r="K7" i="7"/>
  <c r="K6" i="7" s="1"/>
  <c r="J7" i="7"/>
  <c r="K14" i="7" l="1"/>
  <c r="K13" i="7" s="1"/>
  <c r="K30" i="7" s="1"/>
  <c r="J26" i="7" l="1"/>
  <c r="C28" i="16" l="1"/>
  <c r="C24" i="16"/>
  <c r="C19" i="16"/>
  <c r="C20" i="16"/>
  <c r="C21" i="16"/>
  <c r="C22" i="16"/>
  <c r="C23" i="16"/>
  <c r="C18" i="16"/>
  <c r="N24" i="11"/>
  <c r="C2" i="11" l="1"/>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J15" i="11" l="1"/>
  <c r="L15" i="11" s="1"/>
  <c r="M15" i="11" s="1"/>
  <c r="N13"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<sst xmlns="http://schemas.openxmlformats.org/spreadsheetml/2006/main" count="417" uniqueCount="261">
  <si>
    <t>Task Code</t>
  </si>
  <si>
    <t>Task Name</t>
  </si>
  <si>
    <t>Country Office</t>
  </si>
  <si>
    <t>Cambodia</t>
  </si>
  <si>
    <t>Activity Name</t>
  </si>
  <si>
    <t>Total Cost</t>
  </si>
  <si>
    <t>Budget Allocation (AUD)</t>
  </si>
  <si>
    <t>Remarks</t>
  </si>
  <si>
    <t>AUD</t>
  </si>
  <si>
    <t>FY 25-26</t>
  </si>
  <si>
    <t>FY 26-27</t>
  </si>
  <si>
    <t>Activity</t>
  </si>
  <si>
    <t>Category</t>
  </si>
  <si>
    <t>Unit</t>
  </si>
  <si>
    <t>Quantity</t>
  </si>
  <si>
    <t>Currency</t>
  </si>
  <si>
    <t>Rate/unit</t>
  </si>
  <si>
    <t xml:space="preserve">Total </t>
  </si>
  <si>
    <t>Per Activity</t>
  </si>
  <si>
    <t>Professional Services</t>
  </si>
  <si>
    <t>Day</t>
  </si>
  <si>
    <t>USD</t>
  </si>
  <si>
    <t>Professional fee</t>
  </si>
  <si>
    <t>Event</t>
  </si>
  <si>
    <t>Meetings &amp; Conferences</t>
  </si>
  <si>
    <t>Lumpsum</t>
  </si>
  <si>
    <t>Indonesia</t>
  </si>
  <si>
    <t>Activity Code</t>
  </si>
  <si>
    <t>Times</t>
  </si>
  <si>
    <t xml:space="preserve">Workshop #1 </t>
  </si>
  <si>
    <t>4.2.1</t>
  </si>
  <si>
    <t>4.2.1.1</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</si>
  <si>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</si>
  <si>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</si>
  <si>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</si>
  <si>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</si>
  <si>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</si>
  <si>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</si>
  <si>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</si>
  <si>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</si>
  <si>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</si>
  <si>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</si>
  <si>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</si>
  <si>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</si>
  <si>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</si>
  <si>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</si>
  <si>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</si>
  <si>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</si>
  <si>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</si>
  <si>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</si>
  <si>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</si>
  <si>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</si>
  <si>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</si>
  <si>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</si>
  <si>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</si>
  <si>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</si>
  <si>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</si>
  <si>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</si>
  <si>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</si>
  <si>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</si>
  <si>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</si>
  <si>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</si>
  <si>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</si>
  <si>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</si>
  <si>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</si>
  <si>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</si>
  <si>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</si>
  <si>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</si>
  <si>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</si>
  <si>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</si>
  <si>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</si>
  <si>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</si>
  <si>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</si>
  <si>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</si>
  <si>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</si>
  <si>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</si>
  <si>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</si>
  <si>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</si>
  <si>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</si>
  <si>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</si>
  <si>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</si>
  <si>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</si>
  <si>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</si>
  <si>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</si>
  <si>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</si>
  <si>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 xml:space="preserve">Contigency </t>
  </si>
  <si>
    <t>4.2.7</t>
  </si>
  <si>
    <t>Event Management Cost</t>
  </si>
  <si>
    <t>Subcontractor-External</t>
  </si>
  <si>
    <t>Days</t>
  </si>
  <si>
    <t>Notes &amp; Sources</t>
  </si>
  <si>
    <t>Kuala Lumpur</t>
  </si>
  <si>
    <t>Bangkok</t>
  </si>
  <si>
    <t>Manila</t>
  </si>
  <si>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</si>
  <si>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</si>
  <si>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</si>
  <si>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</si>
  <si>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</si>
  <si>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</si>
  <si>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</si>
  <si>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</si>
  <si>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</si>
  <si>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</si>
  <si>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</si>
  <si>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Same as above; often used by NGOs and donor programs</t>
  </si>
  <si>
    <t>NGO standard; sufficient for tuk-tuk or Grab use</t>
  </si>
  <si>
    <t>Laos</t>
  </si>
  <si>
    <t>Aligned with practice of reducing DSA when meals are covered</t>
  </si>
  <si>
    <t>Common NGO standard</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</si>
  <si>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</si>
  <si>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</si>
  <si>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</si>
  <si>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</si>
  <si>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</si>
  <si>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</si>
  <si>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</si>
  <si>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</si>
  <si>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</si>
  <si>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</si>
  <si>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</si>
  <si>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</si>
  <si>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</si>
  <si>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</si>
  <si>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</si>
  <si>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</si>
  <si>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</si>
  <si>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</si>
  <si>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</si>
  <si>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</si>
  <si>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</si>
  <si>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</si>
  <si>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</si>
  <si>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</si>
  <si>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</si>
  <si>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</si>
  <si>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</si>
  <si>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Limited public pricing</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</si>
  <si>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</si>
  <si>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</si>
  <si>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</si>
  <si>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</si>
  <si>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</si>
  <si>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</si>
  <si>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</si>
  <si>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</si>
  <si>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</si>
  <si>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</si>
  <si>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</si>
  <si>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</si>
  <si>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</si>
  <si>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</si>
  <si>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</si>
  <si>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</si>
  <si>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</si>
  <si>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</si>
  <si>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</si>
  <si>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</si>
  <si>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</si>
  <si>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</si>
  <si>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</si>
  <si>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</si>
  <si>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</si>
  <si>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</si>
  <si>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</si>
  <si>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</si>
  <si>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</si>
  <si>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</si>
  <si>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</si>
  <si>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</si>
  <si>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</si>
  <si>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</si>
  <si>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</si>
  <si>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</si>
  <si>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</si>
  <si>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</si>
  <si>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</si>
  <si>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</si>
  <si>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</si>
  <si>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</si>
  <si>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</si>
  <si>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</si>
  <si>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</si>
  <si>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</si>
  <si>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</si>
  <si>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</si>
  <si>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</si>
  <si>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</si>
  <si>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</si>
  <si>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</si>
  <si>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</si>
  <si>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</si>
  <si>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</si>
  <si>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</si>
  <si>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</si>
  <si>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</si>
  <si>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</si>
  <si>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1.1.1</t>
  </si>
  <si>
    <t>2.1.1</t>
  </si>
  <si>
    <t>3.1.1</t>
  </si>
  <si>
    <t>Total estimated budget (round-up)</t>
  </si>
  <si>
    <t>4.1.2</t>
  </si>
  <si>
    <t xml:space="preserve">Total number of attendants </t>
  </si>
  <si>
    <t>Domestic Participant Expenses  (receipt-based reimburseable expenses)</t>
  </si>
  <si>
    <t>Developing project reports</t>
  </si>
  <si>
    <t>Contingency (utilised based on RT4D Project Manager's approval)</t>
  </si>
  <si>
    <t>Project Name:</t>
  </si>
  <si>
    <t>1.1.2</t>
  </si>
  <si>
    <t>Personal costs</t>
  </si>
  <si>
    <t xml:space="preserve">Management fees </t>
  </si>
  <si>
    <t>Transportation for local participants (2 ways)</t>
  </si>
  <si>
    <r>
      <t xml:space="preserve">Note for bidder: </t>
    </r>
    <r>
      <rPr>
        <sz val="11"/>
        <color theme="1"/>
        <rFont val="Aptos Narrow"/>
        <family val="2"/>
        <scheme val="minor"/>
      </rPr>
      <t>Please provide cost breakdown for 1) personnel costs and 2) management fees</t>
    </r>
  </si>
  <si>
    <t xml:space="preserve">Provincial participants </t>
  </si>
  <si>
    <r>
      <t>Phnom Penh-based participants</t>
    </r>
    <r>
      <rPr>
        <i/>
        <sz val="11"/>
        <color rgb="FFC00000"/>
        <rFont val="Aptos Narrow"/>
        <family val="2"/>
        <scheme val="minor"/>
      </rPr>
      <t xml:space="preserve"> </t>
    </r>
  </si>
  <si>
    <t xml:space="preserve">Event Facilitation Expenses (receipt-based reimburseable expense) </t>
  </si>
  <si>
    <t>3.1.2</t>
  </si>
  <si>
    <t>Meeting package (including venue, lunch, coffee breaks)</t>
  </si>
  <si>
    <t>2.1.2.1</t>
  </si>
  <si>
    <t>2.1.2.1.1</t>
  </si>
  <si>
    <t>2.1.2.1.2</t>
  </si>
  <si>
    <t>2.1.2.1.3</t>
  </si>
  <si>
    <t>2.1.2.4</t>
  </si>
  <si>
    <t>2.1.2.4.1</t>
  </si>
  <si>
    <t>2.1.2.4.2</t>
  </si>
  <si>
    <t>2.1.2.5</t>
  </si>
  <si>
    <t>2.1.2.5.1</t>
  </si>
  <si>
    <t>2.1.2.5.2</t>
  </si>
  <si>
    <t>Per Activity (AUD)</t>
  </si>
  <si>
    <t xml:space="preserve">Data collection costs (utilised based on RT4D Project Manager's approval during the project implementation) </t>
  </si>
  <si>
    <t>5.1.2</t>
  </si>
  <si>
    <t>4.1.1</t>
  </si>
  <si>
    <t>Creative Sector Copyright Commercialisation Programme to Support MSMEs and Women in Cambodia under RCEP</t>
  </si>
  <si>
    <t>Rapid Assessment of Copyright Commercialisation Needs and Practices</t>
  </si>
  <si>
    <t>Development of a Practical Copyright Commercialisation Toolkit</t>
  </si>
  <si>
    <t>Pilot Application of the Copyright Commercialisation Toolkit and Capacity Building for Kampong Chhnang Pottery Artisans</t>
  </si>
  <si>
    <t xml:space="preserve">Developing a project impact video </t>
  </si>
  <si>
    <t>6.1.2</t>
  </si>
  <si>
    <t>7.1.1</t>
  </si>
  <si>
    <t xml:space="preserve">A team of consultants to plan and execute pilot implementation for Kampong Chhange pottery by applying the toolkit and providing IP protection registration support to the pottery community. </t>
  </si>
  <si>
    <t xml:space="preserve">Developing and finalising a project impact video </t>
  </si>
  <si>
    <t>Consultative and Capacity Building on Copyright Commercialisation for Creative MSMEs</t>
  </si>
  <si>
    <t xml:space="preserve">A team of consultants to design, conduct, and produce assessement report of the copyright commercialisation needs and practices in Cambodia, with special case study on Kampong Chhang pottery communities. The report will be available in English.  </t>
  </si>
  <si>
    <t xml:space="preserve">A team of consultants to prepare and deliver a consultative and capacity building workshop on the copyright commercialization toolkit, produce workshop materials in both English and Khmer, and produce a workshop report in English. </t>
  </si>
  <si>
    <t xml:space="preserve">Developing and finalising project completion report </t>
  </si>
  <si>
    <t>5.1.1</t>
  </si>
  <si>
    <t xml:space="preserve">Event organisation expenses (1-day photography, printing of workshop materials, interpretation service and equipment, equipment for hosting a hybrid event, and others) </t>
  </si>
  <si>
    <t xml:space="preserve">A team of consultant to develop, consult, and finalise the toolkit, practical modules, examples, templates, and checklist in Khmer and English by incorporating appropriate examples and lessons from the Kampong Chhange potery assessment, with safeguards for traditional knowledge and cultural information. </t>
  </si>
  <si>
    <t>Local participant allowances (4 days)</t>
  </si>
  <si>
    <t>Accomodation for local participants (3 nights)</t>
  </si>
  <si>
    <t xml:space="preserve">Total number of working days: </t>
  </si>
  <si>
    <t>Preparing and delivering a project implementation kick-off meeting and finalising the implementation plan based on inputs from RT4D, project proponent and relevant stakeholders.</t>
  </si>
  <si>
    <t>Total Cost
USD</t>
  </si>
  <si>
    <t xml:space="preserve">Project Name: </t>
  </si>
  <si>
    <t xml:space="preserve">Costs associated with organising and managing a two-day capacity building workshop on the copyrights commercialisation in Phnom Penh with approximately 80-100 participants  </t>
  </si>
  <si>
    <r>
      <rPr>
        <b/>
        <sz val="11"/>
        <rFont val="Aptos Narrow"/>
        <family val="2"/>
        <scheme val="minor"/>
      </rPr>
      <t>Note for bidder:</t>
    </r>
    <r>
      <rPr>
        <sz val="11"/>
        <rFont val="Aptos Narrow"/>
        <family val="2"/>
        <scheme val="minor"/>
      </rPr>
      <t xml:space="preserve"> This budget is for costing purposes only. The reimbursement will be based on actual receipts.</t>
    </r>
  </si>
  <si>
    <r>
      <rPr>
        <b/>
        <sz val="11"/>
        <color theme="1"/>
        <rFont val="Aptos Narrow"/>
        <family val="2"/>
        <scheme val="minor"/>
      </rPr>
      <t>Note for bidders:</t>
    </r>
    <r>
      <rPr>
        <sz val="11"/>
        <color theme="1"/>
        <rFont val="Aptos Narrow"/>
        <family val="2"/>
        <scheme val="minor"/>
      </rPr>
      <t xml:space="preserve"> This budget is for costing purposes only. The project would target only a 4-star hotel. The reimbursement will be based on the actual receipt. </t>
    </r>
  </si>
  <si>
    <r>
      <rPr>
        <b/>
        <sz val="11"/>
        <color rgb="FFC00000"/>
        <rFont val="Aptos Narrow"/>
        <family val="2"/>
        <scheme val="minor"/>
      </rPr>
      <t>Note for bidder:</t>
    </r>
    <r>
      <rPr>
        <sz val="11"/>
        <color rgb="FFC00000"/>
        <rFont val="Aptos Narrow"/>
        <family val="2"/>
        <scheme val="minor"/>
      </rPr>
      <t xml:space="preserve"> This budget is for costing purposes only. The consultant is expected to prepare budget plan and seek RT4D Project Manager's approval before utilisation. The reimbursement will be based on actual receipts.</t>
    </r>
  </si>
  <si>
    <r>
      <rPr>
        <b/>
        <sz val="11"/>
        <color rgb="FFC00000"/>
        <rFont val="Aptos Narrow"/>
        <family val="2"/>
        <scheme val="minor"/>
      </rPr>
      <t>Note for bidder:</t>
    </r>
    <r>
      <rPr>
        <sz val="11"/>
        <color rgb="FFC00000"/>
        <rFont val="Aptos Narrow"/>
        <family val="2"/>
        <scheme val="minor"/>
      </rPr>
      <t xml:space="preserve"> This budget is for costing purposes only. Its utilisation will be based on RT4D Project Manager's approval. The reimbursement will be based on actual receipts.</t>
    </r>
  </si>
  <si>
    <r>
      <rPr>
        <b/>
        <sz val="11"/>
        <color rgb="FFC00000"/>
        <rFont val="Aptos Narrow"/>
        <family val="2"/>
        <scheme val="minor"/>
      </rPr>
      <t>Note for bidder:</t>
    </r>
    <r>
      <rPr>
        <sz val="11"/>
        <color rgb="FFC00000"/>
        <rFont val="Aptos Narrow"/>
        <family val="2"/>
        <scheme val="minor"/>
      </rPr>
      <t xml:space="preserve"> A maximum of USD 6,000 is allocated for covering video production costs. RT4D and the consultant will jointly select the video production team during the project implementation . The consultant is expected to contract and manage the selected video production team. </t>
    </r>
  </si>
  <si>
    <t xml:space="preserve">Note for bidder: This budget is for costing purpose only. It actual utilisation is based on RT4D Project Manager's approval. </t>
  </si>
  <si>
    <t>Cost of preparation and registration of IP protection for Kampong Chhang pottery community and support community representative to attend the WIP Day 2027 in Phnom Penh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</si>
</sst>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_-[$USD]\ * #,##0.00_-;\-[$USD]\ * #,##0.00_-;_-[$USD]\ * &quot;-&quot;??_-;_-@_-"/>
    <numFmt numFmtId="166" formatCode="_-* #,##0.0_-;\-* #,##0.0_-;_-* &quot;-&quot;??_-;_-@_-"/>
    <numFmt numFmtId="167" formatCode="_-* #,##0_-;\-* #,##0_-;_-* &quot;-&quot;??_-;_-@_-"/>
  </numFmts>
  <fonts count="21"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b/>
      <sz val="11"/>
      <color rgb="FFC00000"/>
      <name val="Aptos Narrow"/>
      <family val="2"/>
      <scheme val="minor"/>
    </font>
    <font>
      <i/>
      <sz val="11"/>
      <color rgb="FFC00000"/>
      <name val="Aptos Narrow"/>
      <family val="2"/>
      <scheme val="minor"/>
    </font>
    <font>
      <sz val="11"/>
      <color rgb="FFC00000"/>
      <name val="Aptos Narrow"/>
      <family val="2"/>
      <scheme val="minor"/>
    </font>
    <font>
      <b/>
      <sz val="11"/>
      <name val="Aptos Narrow"/>
      <family val="2"/>
      <scheme val="minor"/>
    </font>
  </fonts>
  <fills count="11">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79998168889431442"/>
        <bgColor indexed="64"/>
      </patternFill>
    </fill>
  </fills>
  <borders count="35">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59">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5" fontId="0" fillId="0" borderId="0" xfId="0" applyNumberFormat="1"/>
    <xf numFmtId="0" fontId="0" fillId="0" borderId="0" xfId="0" applyAlignment="1">
      <alignment vertical="center"/>
    </xf>
    <xf numFmtId="0" fontId="2" fillId="0" borderId="0" xfId="0" applyFont="1" applyAlignment="1">
      <alignment vertical="center"/>
    </xf>
    <xf numFmtId="165" fontId="0" fillId="0" borderId="0" xfId="0" applyNumberFormat="1" applyAlignment="1">
      <alignment horizontal="right" vertical="center"/>
    </xf>
    <xf numFmtId="0" fontId="0" fillId="0" borderId="6" xfId="0" applyBorder="1" applyAlignment="1">
      <alignment horizontal="center" vertical="center"/>
    </xf>
    <xf numFmtId="164" fontId="0" fillId="0" borderId="7" xfId="1" applyFont="1" applyBorder="1"/>
    <xf numFmtId="0" fontId="0" fillId="0" borderId="2" xfId="0" applyBorder="1"/>
    <xf numFmtId="164" fontId="0" fillId="0" borderId="9" xfId="1" applyFont="1" applyBorder="1"/>
    <xf numFmtId="164" fontId="0" fillId="0" borderId="20" xfId="1" applyFont="1" applyBorder="1"/>
    <xf numFmtId="164" fontId="0" fillId="0" borderId="21" xfId="1" applyFont="1" applyBorder="1"/>
    <xf numFmtId="0" fontId="0" fillId="0" borderId="20" xfId="0" applyBorder="1"/>
    <xf numFmtId="0" fontId="0" fillId="0" borderId="21" xfId="0" applyBorder="1"/>
    <xf numFmtId="0" fontId="0" fillId="0" borderId="6" xfId="0" applyBorder="1" applyAlignment="1">
      <alignment horizontal="right" vertical="center"/>
    </xf>
    <xf numFmtId="0" fontId="2" fillId="0" borderId="7" xfId="0" applyFont="1" applyBorder="1"/>
    <xf numFmtId="0" fontId="0" fillId="0" borderId="7" xfId="0" applyBorder="1"/>
    <xf numFmtId="0" fontId="0" fillId="0" borderId="9" xfId="0" applyBorder="1"/>
    <xf numFmtId="164" fontId="0" fillId="0" borderId="6" xfId="1" applyFont="1" applyBorder="1"/>
    <xf numFmtId="164" fontId="0" fillId="0" borderId="8" xfId="1" applyFont="1" applyBorder="1"/>
    <xf numFmtId="164" fontId="2" fillId="0" borderId="20" xfId="1" applyFont="1" applyBorder="1"/>
    <xf numFmtId="0" fontId="0" fillId="0" borderId="6" xfId="0" applyBorder="1"/>
    <xf numFmtId="0" fontId="0" fillId="0" borderId="8" xfId="0" applyBorder="1"/>
    <xf numFmtId="164" fontId="7" fillId="5" borderId="32" xfId="1" applyFont="1" applyFill="1" applyBorder="1" applyAlignment="1">
      <alignment horizontal="center" vertical="center" wrapText="1"/>
    </xf>
    <xf numFmtId="0" fontId="0" fillId="0" borderId="8" xfId="0" applyBorder="1" applyAlignment="1">
      <alignment horizontal="center"/>
    </xf>
    <xf numFmtId="164" fontId="7" fillId="5" borderId="21" xfId="1" applyFont="1" applyFill="1" applyBorder="1" applyAlignment="1">
      <alignment horizontal="center" vertical="center"/>
    </xf>
    <xf numFmtId="0" fontId="9" fillId="0" borderId="0" xfId="0" applyFont="1"/>
    <xf numFmtId="0" fontId="10" fillId="0" borderId="0" xfId="0" applyFont="1"/>
    <xf numFmtId="0" fontId="8" fillId="0" borderId="0" xfId="3"/>
    <xf numFmtId="0" fontId="11" fillId="0" borderId="20" xfId="0" applyFont="1" applyBorder="1"/>
    <xf numFmtId="165" fontId="11" fillId="7" borderId="0" xfId="0" applyNumberFormat="1" applyFont="1" applyFill="1" applyAlignment="1">
      <alignment horizontal="right" vertical="center"/>
    </xf>
    <xf numFmtId="0" fontId="11" fillId="7" borderId="7" xfId="0" applyFont="1" applyFill="1" applyBorder="1"/>
    <xf numFmtId="0" fontId="5" fillId="0" borderId="7" xfId="0" applyFont="1" applyBorder="1"/>
    <xf numFmtId="0" fontId="0" fillId="0" borderId="20" xfId="0" applyBorder="1" applyAlignment="1">
      <alignment horizontal="center" vertical="center"/>
    </xf>
    <xf numFmtId="0" fontId="11" fillId="7" borderId="20" xfId="0" applyFont="1" applyFill="1" applyBorder="1" applyAlignment="1">
      <alignment horizontal="center" vertical="center"/>
    </xf>
    <xf numFmtId="0" fontId="5" fillId="0" borderId="20" xfId="0" applyFont="1" applyBorder="1" applyAlignment="1">
      <alignment horizontal="center" vertical="center"/>
    </xf>
    <xf numFmtId="0" fontId="0" fillId="0" borderId="20" xfId="0" applyBorder="1" applyAlignment="1">
      <alignment horizontal="right" vertical="center"/>
    </xf>
    <xf numFmtId="0" fontId="0" fillId="0" borderId="21" xfId="0" applyBorder="1" applyAlignment="1">
      <alignment horizontal="center"/>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2" fillId="0" borderId="0" xfId="0" applyFont="1" applyAlignment="1">
      <alignment horizontal="center"/>
    </xf>
    <xf numFmtId="0" fontId="7" fillId="5" borderId="0" xfId="0" applyFont="1" applyFill="1" applyAlignment="1">
      <alignment horizontal="center" vertical="center" wrapText="1"/>
    </xf>
    <xf numFmtId="0" fontId="10" fillId="5"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5" borderId="4" xfId="0" applyFont="1" applyFill="1" applyBorder="1" applyAlignment="1">
      <alignment horizontal="center" vertical="center"/>
    </xf>
    <xf numFmtId="0" fontId="7" fillId="5" borderId="2" xfId="0" applyFont="1" applyFill="1" applyBorder="1" applyAlignment="1">
      <alignment horizontal="center" vertical="center"/>
    </xf>
    <xf numFmtId="0" fontId="0" fillId="0" borderId="0" xfId="0" applyAlignment="1">
      <alignment wrapText="1"/>
    </xf>
    <xf numFmtId="166" fontId="0" fillId="0" borderId="0" xfId="1" applyNumberFormat="1" applyFont="1"/>
    <xf numFmtId="166" fontId="0" fillId="0" borderId="7" xfId="1" applyNumberFormat="1" applyFont="1" applyBorder="1"/>
    <xf numFmtId="166" fontId="14" fillId="0" borderId="0" xfId="0" applyNumberFormat="1" applyFont="1" applyAlignment="1">
      <alignment horizontal="right" vertical="center"/>
    </xf>
    <xf numFmtId="166" fontId="0" fillId="0" borderId="9" xfId="1" applyNumberFormat="1" applyFont="1" applyBorder="1"/>
    <xf numFmtId="164" fontId="0" fillId="0" borderId="20" xfId="0" applyNumberFormat="1" applyBorder="1"/>
    <xf numFmtId="0" fontId="5" fillId="0" borderId="0" xfId="0" applyFont="1"/>
    <xf numFmtId="0" fontId="2" fillId="4" borderId="6" xfId="0" applyFont="1" applyFill="1" applyBorder="1" applyAlignment="1">
      <alignment horizontal="left" vertical="top"/>
    </xf>
    <xf numFmtId="0" fontId="2" fillId="4" borderId="7" xfId="0" applyFont="1" applyFill="1" applyBorder="1" applyAlignment="1">
      <alignment horizontal="left" vertical="top"/>
    </xf>
    <xf numFmtId="0" fontId="2" fillId="4" borderId="0" xfId="0" applyFont="1" applyFill="1" applyAlignment="1">
      <alignment horizontal="left" vertical="top" wrapText="1"/>
    </xf>
    <xf numFmtId="0" fontId="2" fillId="4" borderId="20" xfId="0" applyFont="1" applyFill="1" applyBorder="1" applyAlignment="1">
      <alignment horizontal="left" vertical="top"/>
    </xf>
    <xf numFmtId="0" fontId="2" fillId="4" borderId="0" xfId="0" applyFont="1" applyFill="1" applyAlignment="1">
      <alignment horizontal="left" vertical="top"/>
    </xf>
    <xf numFmtId="164" fontId="2" fillId="4" borderId="6" xfId="1" applyFont="1" applyFill="1" applyBorder="1" applyAlignment="1">
      <alignment horizontal="left" vertical="top"/>
    </xf>
    <xf numFmtId="164" fontId="2" fillId="4" borderId="7" xfId="1" applyFont="1" applyFill="1"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20" xfId="0" applyBorder="1" applyAlignment="1">
      <alignment horizontal="left" vertical="top"/>
    </xf>
    <xf numFmtId="0" fontId="0" fillId="0" borderId="0" xfId="0" applyAlignment="1">
      <alignment horizontal="left" vertical="top"/>
    </xf>
    <xf numFmtId="164" fontId="0" fillId="0" borderId="6" xfId="1" applyFont="1" applyBorder="1" applyAlignment="1">
      <alignment horizontal="left" vertical="top"/>
    </xf>
    <xf numFmtId="164" fontId="0" fillId="0" borderId="7" xfId="1" applyFont="1" applyBorder="1" applyAlignment="1">
      <alignment horizontal="left" vertical="top"/>
    </xf>
    <xf numFmtId="0" fontId="0" fillId="0" borderId="0" xfId="0" applyAlignment="1">
      <alignment horizontal="left" vertical="top" wrapText="1"/>
    </xf>
    <xf numFmtId="0" fontId="2" fillId="0" borderId="6" xfId="0" applyFont="1"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vertical="top" wrapText="1"/>
    </xf>
    <xf numFmtId="0" fontId="0" fillId="0" borderId="21" xfId="0" applyBorder="1" applyAlignment="1">
      <alignment horizontal="left" vertical="top"/>
    </xf>
    <xf numFmtId="0" fontId="0" fillId="0" borderId="2" xfId="0" applyBorder="1" applyAlignment="1">
      <alignment horizontal="left" vertical="top"/>
    </xf>
    <xf numFmtId="164" fontId="0" fillId="0" borderId="8" xfId="1" applyFont="1" applyBorder="1" applyAlignment="1">
      <alignment horizontal="left" vertical="top"/>
    </xf>
    <xf numFmtId="164" fontId="0" fillId="0" borderId="9" xfId="1" applyFont="1" applyBorder="1" applyAlignment="1">
      <alignment horizontal="left" vertical="top"/>
    </xf>
    <xf numFmtId="0" fontId="2" fillId="4" borderId="20" xfId="0" applyFont="1" applyFill="1" applyBorder="1" applyAlignment="1">
      <alignment horizontal="center" vertical="top"/>
    </xf>
    <xf numFmtId="0" fontId="0" fillId="0" borderId="20" xfId="0" applyBorder="1" applyAlignment="1">
      <alignment horizontal="center" vertical="top"/>
    </xf>
    <xf numFmtId="0" fontId="0" fillId="0" borderId="21" xfId="0" applyBorder="1" applyAlignment="1">
      <alignment horizontal="center" vertical="top"/>
    </xf>
    <xf numFmtId="0" fontId="2" fillId="0" borderId="8" xfId="0" applyFont="1" applyBorder="1" applyAlignment="1">
      <alignment horizontal="left" vertical="top"/>
    </xf>
    <xf numFmtId="164" fontId="0" fillId="0" borderId="6" xfId="1" applyFont="1"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20" xfId="0" applyBorder="1" applyAlignment="1">
      <alignment wrapText="1"/>
    </xf>
    <xf numFmtId="0" fontId="0" fillId="0" borderId="20" xfId="0" applyBorder="1" applyAlignment="1">
      <alignment vertical="top" wrapText="1"/>
    </xf>
    <xf numFmtId="0" fontId="0" fillId="0" borderId="20" xfId="0" applyBorder="1" applyAlignment="1">
      <alignment vertical="top"/>
    </xf>
    <xf numFmtId="0" fontId="0" fillId="0" borderId="0" xfId="0" applyAlignment="1">
      <alignment vertical="top"/>
    </xf>
    <xf numFmtId="166" fontId="0" fillId="0" borderId="7" xfId="1" applyNumberFormat="1" applyFont="1" applyBorder="1" applyAlignment="1">
      <alignment vertical="top"/>
    </xf>
    <xf numFmtId="0" fontId="0" fillId="0" borderId="6" xfId="0" applyBorder="1" applyAlignment="1">
      <alignment horizontal="center" vertical="top"/>
    </xf>
    <xf numFmtId="0" fontId="2" fillId="0" borderId="20" xfId="0" applyFont="1" applyBorder="1" applyAlignment="1">
      <alignment wrapText="1"/>
    </xf>
    <xf numFmtId="0" fontId="15" fillId="0" borderId="20" xfId="0" applyFont="1" applyBorder="1" applyAlignment="1">
      <alignment wrapText="1"/>
    </xf>
    <xf numFmtId="0" fontId="0" fillId="0" borderId="21" xfId="0" applyBorder="1" applyAlignment="1">
      <alignment wrapText="1"/>
    </xf>
    <xf numFmtId="164" fontId="7" fillId="5" borderId="32" xfId="1" applyFont="1" applyFill="1" applyBorder="1" applyAlignment="1">
      <alignment horizontal="center" vertical="top" wrapText="1"/>
    </xf>
    <xf numFmtId="0" fontId="2" fillId="0" borderId="0" xfId="0" applyFont="1" applyAlignment="1">
      <alignment horizontal="center" vertical="top"/>
    </xf>
    <xf numFmtId="164" fontId="7" fillId="5" borderId="21" xfId="1" applyFont="1" applyFill="1" applyBorder="1" applyAlignment="1">
      <alignment horizontal="center" vertical="top"/>
    </xf>
    <xf numFmtId="0" fontId="0" fillId="8" borderId="0" xfId="0" applyFill="1"/>
    <xf numFmtId="165" fontId="0" fillId="8" borderId="0" xfId="0" applyNumberFormat="1" applyFill="1"/>
    <xf numFmtId="9" fontId="0" fillId="8" borderId="0" xfId="0" applyNumberFormat="1" applyFill="1"/>
    <xf numFmtId="165" fontId="0" fillId="8" borderId="0" xfId="0" applyNumberFormat="1" applyFill="1" applyAlignment="1">
      <alignment horizontal="right" vertical="center"/>
    </xf>
    <xf numFmtId="0" fontId="2" fillId="8" borderId="0" xfId="0" applyFont="1" applyFill="1"/>
    <xf numFmtId="0" fontId="0" fillId="8" borderId="0" xfId="0" applyFill="1" applyAlignment="1">
      <alignment vertical="center"/>
    </xf>
    <xf numFmtId="166" fontId="0" fillId="0" borderId="0" xfId="1" applyNumberFormat="1" applyFont="1" applyBorder="1"/>
    <xf numFmtId="0" fontId="0" fillId="0" borderId="20" xfId="0" applyBorder="1" applyAlignment="1">
      <alignment horizontal="left" vertical="top" wrapText="1"/>
    </xf>
    <xf numFmtId="0" fontId="2" fillId="0" borderId="0" xfId="0" applyFont="1" applyAlignment="1">
      <alignment vertical="top"/>
    </xf>
    <xf numFmtId="164" fontId="0" fillId="0" borderId="20" xfId="0" applyNumberFormat="1" applyBorder="1" applyAlignment="1">
      <alignment vertical="top"/>
    </xf>
    <xf numFmtId="0" fontId="5" fillId="0" borderId="20" xfId="0" applyFont="1" applyBorder="1" applyAlignment="1">
      <alignment horizontal="center" vertical="top"/>
    </xf>
    <xf numFmtId="0" fontId="19" fillId="0" borderId="0" xfId="0" applyFont="1"/>
    <xf numFmtId="0" fontId="2" fillId="0" borderId="20" xfId="0" applyFont="1" applyBorder="1"/>
    <xf numFmtId="0" fontId="2" fillId="0" borderId="6" xfId="0" applyFont="1" applyBorder="1"/>
    <xf numFmtId="164" fontId="2" fillId="0" borderId="6" xfId="1" applyFont="1" applyFill="1" applyBorder="1"/>
    <xf numFmtId="166" fontId="2" fillId="0" borderId="7" xfId="1" applyNumberFormat="1" applyFont="1" applyFill="1" applyBorder="1"/>
    <xf numFmtId="0" fontId="2" fillId="6" borderId="20" xfId="0" applyFont="1" applyFill="1" applyBorder="1" applyAlignment="1">
      <alignment vertical="top" wrapText="1"/>
    </xf>
    <xf numFmtId="0" fontId="2" fillId="6" borderId="20" xfId="0" applyFont="1" applyFill="1" applyBorder="1" applyAlignment="1">
      <alignment vertical="top"/>
    </xf>
    <xf numFmtId="0" fontId="2" fillId="6" borderId="6" xfId="0" applyFont="1" applyFill="1" applyBorder="1" applyAlignment="1">
      <alignment vertical="top"/>
    </xf>
    <xf numFmtId="0" fontId="2" fillId="6" borderId="0" xfId="0" applyFont="1" applyFill="1" applyAlignment="1">
      <alignment vertical="top"/>
    </xf>
    <xf numFmtId="0" fontId="2" fillId="6" borderId="7" xfId="0" applyFont="1" applyFill="1" applyBorder="1" applyAlignment="1">
      <alignment vertical="top"/>
    </xf>
    <xf numFmtId="164" fontId="2" fillId="6" borderId="6" xfId="1" applyFont="1" applyFill="1" applyBorder="1" applyAlignment="1">
      <alignment vertical="top"/>
    </xf>
    <xf numFmtId="166" fontId="2" fillId="6" borderId="7" xfId="1" applyNumberFormat="1" applyFont="1" applyFill="1" applyBorder="1" applyAlignment="1">
      <alignment vertical="top"/>
    </xf>
    <xf numFmtId="0" fontId="2" fillId="6" borderId="6" xfId="0" applyFont="1" applyFill="1" applyBorder="1" applyAlignment="1">
      <alignment horizontal="center" vertical="top"/>
    </xf>
    <xf numFmtId="0" fontId="17" fillId="4" borderId="20" xfId="0" applyFont="1" applyFill="1" applyBorder="1" applyAlignment="1">
      <alignment vertical="top"/>
    </xf>
    <xf numFmtId="0" fontId="20" fillId="4" borderId="6" xfId="0" applyFont="1" applyFill="1" applyBorder="1" applyAlignment="1">
      <alignment horizontal="left" vertical="top"/>
    </xf>
    <xf numFmtId="0" fontId="20" fillId="4" borderId="7" xfId="0" applyFont="1" applyFill="1" applyBorder="1" applyAlignment="1">
      <alignment horizontal="left" vertical="top"/>
    </xf>
    <xf numFmtId="0" fontId="20" fillId="4" borderId="0" xfId="0" applyFont="1" applyFill="1" applyAlignment="1">
      <alignment horizontal="left" vertical="top" wrapText="1"/>
    </xf>
    <xf numFmtId="0" fontId="20" fillId="4" borderId="20" xfId="0" applyFont="1" applyFill="1" applyBorder="1" applyAlignment="1">
      <alignment horizontal="left" vertical="top"/>
    </xf>
    <xf numFmtId="0" fontId="20" fillId="4" borderId="0" xfId="0" applyFont="1" applyFill="1" applyAlignment="1">
      <alignment horizontal="left" vertical="top"/>
    </xf>
    <xf numFmtId="0" fontId="20" fillId="4" borderId="20" xfId="0" applyFont="1" applyFill="1" applyBorder="1" applyAlignment="1">
      <alignment horizontal="center" vertical="top"/>
    </xf>
    <xf numFmtId="164" fontId="20" fillId="4" borderId="6" xfId="1" applyFont="1" applyFill="1" applyBorder="1" applyAlignment="1">
      <alignment horizontal="left" vertical="top"/>
    </xf>
    <xf numFmtId="164" fontId="20" fillId="4" borderId="7" xfId="1" applyFont="1" applyFill="1" applyBorder="1" applyAlignment="1">
      <alignment horizontal="left" vertical="top"/>
    </xf>
    <xf numFmtId="0" fontId="20" fillId="0" borderId="0" xfId="0" applyFont="1" applyAlignment="1">
      <alignment horizontal="left"/>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0" xfId="0" applyFont="1" applyAlignment="1">
      <alignment horizontal="left" vertical="top" wrapText="1"/>
    </xf>
    <xf numFmtId="0" fontId="5" fillId="0" borderId="20" xfId="0" applyFont="1" applyBorder="1" applyAlignment="1">
      <alignment horizontal="left" vertical="top"/>
    </xf>
    <xf numFmtId="0" fontId="5" fillId="0" borderId="0" xfId="0" applyFont="1" applyAlignment="1">
      <alignment horizontal="left" vertical="top"/>
    </xf>
    <xf numFmtId="164" fontId="5" fillId="0" borderId="6" xfId="1" applyFont="1" applyBorder="1" applyAlignment="1">
      <alignment horizontal="left" vertical="top"/>
    </xf>
    <xf numFmtId="164" fontId="5" fillId="0" borderId="7" xfId="1" applyFont="1" applyBorder="1" applyAlignment="1">
      <alignment horizontal="left" vertical="top"/>
    </xf>
    <xf numFmtId="164" fontId="0" fillId="0" borderId="0" xfId="1" applyFont="1" applyAlignment="1">
      <alignment vertical="top"/>
    </xf>
    <xf numFmtId="166" fontId="0" fillId="0" borderId="0" xfId="1" applyNumberFormat="1" applyFont="1" applyAlignment="1">
      <alignment vertical="top"/>
    </xf>
    <xf numFmtId="0" fontId="5" fillId="0" borderId="0" xfId="0" applyFont="1" applyAlignment="1">
      <alignment vertical="top"/>
    </xf>
    <xf numFmtId="0" fontId="17" fillId="4" borderId="20" xfId="0" applyFont="1" applyFill="1" applyBorder="1" applyAlignment="1">
      <alignment vertical="top" wrapText="1"/>
    </xf>
    <xf numFmtId="0" fontId="17" fillId="4" borderId="6" xfId="0" applyFont="1" applyFill="1" applyBorder="1" applyAlignment="1">
      <alignment horizontal="center" vertical="top"/>
    </xf>
    <xf numFmtId="0" fontId="17" fillId="4" borderId="6" xfId="0" applyFont="1" applyFill="1" applyBorder="1" applyAlignment="1">
      <alignment vertical="top"/>
    </xf>
    <xf numFmtId="0" fontId="17" fillId="4" borderId="0" xfId="0" applyFont="1" applyFill="1" applyAlignment="1">
      <alignment vertical="top"/>
    </xf>
    <xf numFmtId="0" fontId="17" fillId="4" borderId="7" xfId="0" applyFont="1" applyFill="1" applyBorder="1" applyAlignment="1">
      <alignment vertical="top"/>
    </xf>
    <xf numFmtId="164" fontId="17" fillId="4" borderId="6" xfId="1" applyFont="1" applyFill="1" applyBorder="1" applyAlignment="1">
      <alignment vertical="top"/>
    </xf>
    <xf numFmtId="166" fontId="17" fillId="4" borderId="7" xfId="1" applyNumberFormat="1" applyFont="1" applyFill="1" applyBorder="1" applyAlignment="1">
      <alignment vertical="top"/>
    </xf>
    <xf numFmtId="0" fontId="17" fillId="0" borderId="0" xfId="0" applyFont="1" applyAlignment="1">
      <alignment vertical="top"/>
    </xf>
    <xf numFmtId="167" fontId="0" fillId="0" borderId="7" xfId="1" applyNumberFormat="1" applyFont="1" applyBorder="1" applyAlignment="1">
      <alignment vertical="top"/>
    </xf>
    <xf numFmtId="0" fontId="2" fillId="7" borderId="0" xfId="0" applyFont="1" applyFill="1" applyAlignment="1">
      <alignment horizontal="center"/>
    </xf>
    <xf numFmtId="0" fontId="2" fillId="7" borderId="0" xfId="0" applyFont="1" applyFill="1" applyAlignment="1">
      <alignment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0" xfId="0" applyFont="1" applyAlignment="1">
      <alignment horizontal="left" vertical="top" wrapText="1"/>
    </xf>
    <xf numFmtId="0" fontId="19" fillId="0" borderId="20" xfId="0" applyFont="1" applyBorder="1" applyAlignment="1">
      <alignment horizontal="left" vertical="top"/>
    </xf>
    <xf numFmtId="0" fontId="19" fillId="0" borderId="0" xfId="0" applyFont="1" applyAlignment="1">
      <alignment horizontal="left" vertical="top"/>
    </xf>
    <xf numFmtId="0" fontId="19" fillId="0" borderId="20" xfId="0" applyFont="1" applyBorder="1" applyAlignment="1">
      <alignment horizontal="center" vertical="top"/>
    </xf>
    <xf numFmtId="164" fontId="19" fillId="0" borderId="6" xfId="1" applyFont="1" applyBorder="1" applyAlignment="1">
      <alignment horizontal="left" vertical="top"/>
    </xf>
    <xf numFmtId="164" fontId="19" fillId="0" borderId="7" xfId="1" applyFont="1" applyBorder="1" applyAlignment="1">
      <alignment horizontal="left" vertical="top"/>
    </xf>
    <xf numFmtId="0" fontId="19" fillId="0" borderId="7" xfId="0" applyFont="1" applyBorder="1" applyAlignment="1">
      <alignment vertical="top"/>
    </xf>
    <xf numFmtId="0" fontId="19" fillId="0" borderId="7" xfId="0" applyFont="1" applyBorder="1" applyAlignment="1">
      <alignment vertical="top" wrapText="1"/>
    </xf>
    <xf numFmtId="166" fontId="5" fillId="0" borderId="7" xfId="1" applyNumberFormat="1" applyFont="1" applyBorder="1" applyAlignment="1">
      <alignment vertical="top"/>
    </xf>
    <xf numFmtId="0" fontId="2" fillId="0" borderId="0" xfId="0" applyFont="1" applyAlignment="1">
      <alignment horizontal="left" vertical="center"/>
    </xf>
    <xf numFmtId="0" fontId="19" fillId="0" borderId="7" xfId="0" applyFont="1" applyBorder="1"/>
    <xf numFmtId="43" fontId="19" fillId="4" borderId="7" xfId="0" applyNumberFormat="1" applyFont="1" applyFill="1" applyBorder="1" applyAlignment="1">
      <alignment horizontal="left" wrapText="1"/>
    </xf>
    <xf numFmtId="0" fontId="17" fillId="0" borderId="7" xfId="0" applyFont="1" applyBorder="1" applyAlignment="1">
      <alignment vertical="top"/>
    </xf>
    <xf numFmtId="0" fontId="19" fillId="0" borderId="9" xfId="0" applyFont="1" applyBorder="1" applyAlignment="1">
      <alignment vertical="top"/>
    </xf>
    <xf numFmtId="0" fontId="5" fillId="6" borderId="20" xfId="0" applyFont="1" applyFill="1" applyBorder="1" applyAlignment="1">
      <alignment vertical="top" wrapText="1"/>
    </xf>
    <xf numFmtId="0" fontId="2" fillId="9" borderId="6" xfId="0" applyFont="1" applyFill="1" applyBorder="1" applyAlignment="1">
      <alignment horizontal="center" vertical="top"/>
    </xf>
    <xf numFmtId="0" fontId="2" fillId="9" borderId="20" xfId="0" applyFont="1" applyFill="1" applyBorder="1" applyAlignment="1">
      <alignment vertical="top" wrapText="1"/>
    </xf>
    <xf numFmtId="0" fontId="2" fillId="9" borderId="20" xfId="0" applyFont="1" applyFill="1" applyBorder="1" applyAlignment="1">
      <alignment vertical="top"/>
    </xf>
    <xf numFmtId="0" fontId="2" fillId="9" borderId="6" xfId="0" applyFont="1" applyFill="1" applyBorder="1" applyAlignment="1">
      <alignment vertical="top"/>
    </xf>
    <xf numFmtId="0" fontId="2" fillId="9" borderId="0" xfId="0" applyFont="1" applyFill="1" applyAlignment="1">
      <alignment vertical="top"/>
    </xf>
    <xf numFmtId="0" fontId="2" fillId="9" borderId="7" xfId="0" applyFont="1" applyFill="1" applyBorder="1" applyAlignment="1">
      <alignment vertical="top"/>
    </xf>
    <xf numFmtId="164" fontId="2" fillId="9" borderId="6" xfId="1" applyFont="1" applyFill="1" applyBorder="1" applyAlignment="1">
      <alignment vertical="top"/>
    </xf>
    <xf numFmtId="166" fontId="2" fillId="9" borderId="7" xfId="1" applyNumberFormat="1" applyFont="1" applyFill="1" applyBorder="1" applyAlignment="1">
      <alignment vertical="top"/>
    </xf>
    <xf numFmtId="0" fontId="19" fillId="4" borderId="7" xfId="0" applyFont="1" applyFill="1" applyBorder="1" applyAlignment="1">
      <alignment vertical="top"/>
    </xf>
    <xf numFmtId="167" fontId="17" fillId="4" borderId="5" xfId="1" applyNumberFormat="1" applyFont="1" applyFill="1" applyBorder="1" applyAlignment="1">
      <alignment vertical="top"/>
    </xf>
    <xf numFmtId="167" fontId="0" fillId="0" borderId="7" xfId="1" applyNumberFormat="1" applyFont="1" applyBorder="1"/>
    <xf numFmtId="167" fontId="2" fillId="6" borderId="7" xfId="1" applyNumberFormat="1" applyFont="1" applyFill="1" applyBorder="1" applyAlignment="1">
      <alignment vertical="top"/>
    </xf>
    <xf numFmtId="167" fontId="2" fillId="9" borderId="7" xfId="1" applyNumberFormat="1" applyFont="1" applyFill="1" applyBorder="1" applyAlignment="1">
      <alignment vertical="top"/>
    </xf>
    <xf numFmtId="167" fontId="2" fillId="0" borderId="7" xfId="1" applyNumberFormat="1" applyFont="1" applyFill="1" applyBorder="1"/>
    <xf numFmtId="167" fontId="0" fillId="0" borderId="9" xfId="1" applyNumberFormat="1" applyFont="1" applyBorder="1"/>
    <xf numFmtId="167" fontId="0" fillId="0" borderId="20" xfId="1" applyNumberFormat="1" applyFont="1" applyBorder="1"/>
    <xf numFmtId="167" fontId="2" fillId="6" borderId="20" xfId="1" applyNumberFormat="1" applyFont="1" applyFill="1" applyBorder="1" applyAlignment="1">
      <alignment vertical="top"/>
    </xf>
    <xf numFmtId="167" fontId="0" fillId="0" borderId="20" xfId="1" applyNumberFormat="1" applyFont="1" applyBorder="1" applyAlignment="1">
      <alignment vertical="top"/>
    </xf>
    <xf numFmtId="167" fontId="2" fillId="9" borderId="20" xfId="1" applyNumberFormat="1" applyFont="1" applyFill="1" applyBorder="1" applyAlignment="1">
      <alignment vertical="top"/>
    </xf>
    <xf numFmtId="167" fontId="2" fillId="0" borderId="20" xfId="1" applyNumberFormat="1" applyFont="1" applyFill="1" applyBorder="1"/>
    <xf numFmtId="167" fontId="0" fillId="0" borderId="21" xfId="1" applyNumberFormat="1" applyFont="1" applyBorder="1"/>
    <xf numFmtId="167" fontId="17" fillId="4" borderId="20" xfId="1" applyNumberFormat="1" applyFont="1" applyFill="1" applyBorder="1" applyAlignment="1">
      <alignment horizontal="left" vertical="top"/>
    </xf>
    <xf numFmtId="167" fontId="0" fillId="0" borderId="7" xfId="1" applyNumberFormat="1" applyFont="1" applyBorder="1" applyAlignment="1">
      <alignment horizontal="left" vertical="top"/>
    </xf>
    <xf numFmtId="167" fontId="19" fillId="0" borderId="7" xfId="1" applyNumberFormat="1" applyFont="1" applyBorder="1" applyAlignment="1">
      <alignment horizontal="left" vertical="top"/>
    </xf>
    <xf numFmtId="167" fontId="2" fillId="4" borderId="7" xfId="1" applyNumberFormat="1" applyFont="1" applyFill="1" applyBorder="1" applyAlignment="1">
      <alignment horizontal="left" vertical="top"/>
    </xf>
    <xf numFmtId="167" fontId="5" fillId="0" borderId="7" xfId="1" applyNumberFormat="1" applyFont="1" applyBorder="1" applyAlignment="1">
      <alignment horizontal="left" vertical="top"/>
    </xf>
    <xf numFmtId="43" fontId="2" fillId="0" borderId="0" xfId="0" applyNumberFormat="1" applyFont="1"/>
    <xf numFmtId="0" fontId="19" fillId="4" borderId="7" xfId="0" applyFont="1" applyFill="1" applyBorder="1" applyAlignment="1">
      <alignment wrapText="1"/>
    </xf>
    <xf numFmtId="0" fontId="17" fillId="4" borderId="7" xfId="0" applyFont="1" applyFill="1" applyBorder="1"/>
    <xf numFmtId="0" fontId="5" fillId="4" borderId="7" xfId="0" applyFont="1" applyFill="1" applyBorder="1" applyAlignment="1">
      <alignment horizontal="left" wrapText="1"/>
    </xf>
    <xf numFmtId="167" fontId="20" fillId="4" borderId="7" xfId="1" applyNumberFormat="1" applyFont="1" applyFill="1" applyBorder="1" applyAlignment="1">
      <alignment horizontal="left" vertical="top"/>
    </xf>
    <xf numFmtId="167" fontId="0" fillId="0" borderId="9" xfId="1" applyNumberFormat="1" applyFont="1" applyBorder="1" applyAlignment="1">
      <alignment horizontal="left" vertical="top"/>
    </xf>
    <xf numFmtId="0" fontId="2" fillId="10" borderId="0" xfId="0" applyFont="1" applyFill="1" applyAlignment="1">
      <alignment wrapText="1"/>
    </xf>
    <xf numFmtId="0" fontId="2" fillId="10" borderId="0" xfId="0" applyFont="1" applyFill="1"/>
    <xf numFmtId="0" fontId="2" fillId="10" borderId="0" xfId="0" applyFont="1" applyFill="1" applyAlignment="1">
      <alignment horizontal="center"/>
    </xf>
    <xf numFmtId="164" fontId="2" fillId="10" borderId="0" xfId="1" applyFont="1" applyFill="1"/>
    <xf numFmtId="167" fontId="2" fillId="10" borderId="0" xfId="1" applyNumberFormat="1" applyFont="1" applyFill="1"/>
    <xf numFmtId="0" fontId="7" fillId="5" borderId="18" xfId="0" applyFont="1" applyFill="1" applyBorder="1" applyAlignment="1">
      <alignment horizontal="center" vertical="top"/>
    </xf>
    <xf numFmtId="0" fontId="7" fillId="5" borderId="19" xfId="0" applyFont="1" applyFill="1" applyBorder="1" applyAlignment="1">
      <alignment horizontal="center" vertical="top"/>
    </xf>
    <xf numFmtId="0" fontId="7" fillId="5" borderId="3" xfId="0" applyFont="1" applyFill="1" applyBorder="1" applyAlignment="1">
      <alignment horizontal="center" vertical="top"/>
    </xf>
    <xf numFmtId="0" fontId="7" fillId="5" borderId="8" xfId="0" applyFont="1" applyFill="1" applyBorder="1" applyAlignment="1">
      <alignment horizontal="center" vertical="top"/>
    </xf>
    <xf numFmtId="0" fontId="7" fillId="5" borderId="18" xfId="0" applyFont="1" applyFill="1" applyBorder="1" applyAlignment="1">
      <alignment horizontal="center" vertical="top" wrapText="1"/>
    </xf>
    <xf numFmtId="0" fontId="7" fillId="5" borderId="19" xfId="0" applyFont="1" applyFill="1" applyBorder="1" applyAlignment="1">
      <alignment horizontal="center" vertical="top" wrapText="1"/>
    </xf>
    <xf numFmtId="0" fontId="7" fillId="5" borderId="11" xfId="0" applyFont="1" applyFill="1" applyBorder="1" applyAlignment="1">
      <alignment horizontal="center" vertical="top"/>
    </xf>
    <xf numFmtId="0" fontId="7" fillId="5" borderId="13" xfId="0" applyFont="1" applyFill="1" applyBorder="1" applyAlignment="1">
      <alignment horizontal="center" vertical="top"/>
    </xf>
    <xf numFmtId="0" fontId="7" fillId="5" borderId="15" xfId="0" applyFont="1" applyFill="1" applyBorder="1" applyAlignment="1">
      <alignment horizontal="center" vertical="top"/>
    </xf>
    <xf numFmtId="0" fontId="7" fillId="5" borderId="16" xfId="0" applyFont="1" applyFill="1" applyBorder="1" applyAlignment="1">
      <alignment horizontal="center" vertical="top"/>
    </xf>
    <xf numFmtId="0" fontId="7" fillId="5" borderId="12" xfId="0" applyFont="1" applyFill="1" applyBorder="1" applyAlignment="1">
      <alignment horizontal="center" vertical="top"/>
    </xf>
    <xf numFmtId="0" fontId="7" fillId="5" borderId="14" xfId="0" applyFont="1" applyFill="1" applyBorder="1" applyAlignment="1">
      <alignment horizontal="center" vertical="top"/>
    </xf>
    <xf numFmtId="164" fontId="7" fillId="5" borderId="28" xfId="1" applyFont="1" applyFill="1" applyBorder="1" applyAlignment="1">
      <alignment horizontal="center" vertical="top" wrapText="1"/>
    </xf>
    <xf numFmtId="164" fontId="7" fillId="5" borderId="33" xfId="1" applyFont="1" applyFill="1" applyBorder="1" applyAlignment="1">
      <alignment horizontal="center" vertical="top" wrapText="1"/>
    </xf>
    <xf numFmtId="166" fontId="7" fillId="5" borderId="29" xfId="1" applyNumberFormat="1" applyFont="1" applyFill="1" applyBorder="1" applyAlignment="1">
      <alignment horizontal="center" vertical="top" wrapText="1"/>
    </xf>
    <xf numFmtId="166" fontId="7" fillId="5" borderId="34" xfId="1" applyNumberFormat="1" applyFont="1" applyFill="1" applyBorder="1" applyAlignment="1">
      <alignment horizontal="center" vertical="top" wrapText="1"/>
    </xf>
    <xf numFmtId="0" fontId="7" fillId="5" borderId="24"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23" xfId="0" applyFont="1" applyFill="1" applyBorder="1" applyAlignment="1">
      <alignment horizontal="center" vertical="center"/>
    </xf>
    <xf numFmtId="0" fontId="7" fillId="5" borderId="25" xfId="0" applyFont="1" applyFill="1" applyBorder="1" applyAlignment="1">
      <alignment horizontal="center" vertical="center"/>
    </xf>
    <xf numFmtId="0" fontId="7" fillId="5" borderId="26" xfId="0" applyFont="1" applyFill="1" applyBorder="1" applyAlignment="1">
      <alignment horizontal="center" vertical="center"/>
    </xf>
    <xf numFmtId="164" fontId="7" fillId="5" borderId="29" xfId="1" applyFont="1" applyFill="1" applyBorder="1" applyAlignment="1">
      <alignment horizontal="center" vertical="center" wrapText="1"/>
    </xf>
    <xf numFmtId="164" fontId="7" fillId="5" borderId="31" xfId="1" applyFont="1" applyFill="1" applyBorder="1" applyAlignment="1">
      <alignment horizontal="center" vertical="center" wrapText="1"/>
    </xf>
    <xf numFmtId="164" fontId="7" fillId="5" borderId="28" xfId="1" applyFont="1" applyFill="1" applyBorder="1" applyAlignment="1">
      <alignment horizontal="center" vertical="center" wrapText="1"/>
    </xf>
    <xf numFmtId="164" fontId="7" fillId="5" borderId="30" xfId="1" applyFont="1" applyFill="1" applyBorder="1" applyAlignment="1">
      <alignment horizontal="center" vertical="center" wrapText="1"/>
    </xf>
    <xf numFmtId="0" fontId="7" fillId="5" borderId="18" xfId="0" applyFont="1" applyFill="1" applyBorder="1" applyAlignment="1">
      <alignment horizontal="center" vertical="center"/>
    </xf>
    <xf numFmtId="0" fontId="7" fillId="5" borderId="27" xfId="0" applyFont="1" applyFill="1" applyBorder="1" applyAlignment="1">
      <alignment horizontal="center" vertical="center"/>
    </xf>
    <xf numFmtId="0" fontId="7" fillId="5" borderId="24" xfId="0" applyFont="1" applyFill="1" applyBorder="1" applyAlignment="1">
      <alignment horizontal="center" vertical="center"/>
    </xf>
    <xf numFmtId="0" fontId="7" fillId="5" borderId="10" xfId="0" applyFont="1" applyFill="1" applyBorder="1" applyAlignment="1">
      <alignment horizontal="center" vertical="center"/>
    </xf>
    <xf numFmtId="164" fontId="7" fillId="5" borderId="34" xfId="1" applyFont="1" applyFill="1" applyBorder="1" applyAlignment="1">
      <alignment horizontal="center" vertical="center" wrapText="1"/>
    </xf>
    <xf numFmtId="164" fontId="7" fillId="5" borderId="33" xfId="1" applyFont="1" applyFill="1" applyBorder="1" applyAlignment="1">
      <alignment horizontal="center" vertical="center" wrapText="1"/>
    </xf>
    <xf numFmtId="0" fontId="7" fillId="5" borderId="11"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9" xfId="0" applyFont="1" applyFill="1" applyBorder="1" applyAlignment="1">
      <alignment horizontal="center" vertical="center"/>
    </xf>
    <xf numFmtId="0" fontId="7" fillId="5" borderId="32" xfId="0" applyFont="1" applyFill="1" applyBorder="1" applyAlignment="1">
      <alignment horizontal="center" vertical="center"/>
    </xf>
    <xf numFmtId="0" fontId="7" fillId="5" borderId="21"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6" xfId="0" applyFont="1" applyFill="1" applyBorder="1" applyAlignment="1">
      <alignment horizontal="center" vertical="center"/>
    </xf>
    <xf numFmtId="0" fontId="7" fillId="5" borderId="14" xfId="0" applyFont="1" applyFill="1" applyBorder="1" applyAlignment="1">
      <alignment horizontal="center" vertical="center"/>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750E-8C26-4264-B36A-B073FED5941D}">
  <dimension ref="B1:L31"/>
  <sheetViews>
    <sheetView zoomScale="55" zoomScaleNormal="55" workbookViewId="0">
      <pane xSplit="4" ySplit="5" topLeftCell="E27" activePane="bottomRight" state="frozen"/>
      <selection pane="topRight" activeCell="E1" sqref="E1"/>
      <selection pane="bottomLeft" activeCell="A11" sqref="A11"/>
      <selection pane="bottomRight" activeCell="D8" sqref="D8"/>
    </sheetView>
  </sheetViews>
  <sheetFormatPr defaultRowHeight="14.5" x14ac:dyDescent="0.35"/>
  <cols>
    <col min="1" max="1" width="1.1796875" customWidth="1"/>
    <col min="2" max="2" width="7.1796875" style="2" customWidth="1"/>
    <col min="3" max="3" width="12.54296875" style="1" customWidth="1"/>
    <col min="4" max="4" width="61.7265625" style="59" customWidth="1"/>
    <col min="5" max="5" width="22.90625" customWidth="1"/>
    <col min="6" max="6" width="9.1796875" bestFit="1" customWidth="1"/>
    <col min="7" max="7" width="9.81640625" style="1" customWidth="1"/>
    <col min="8" max="8" width="10" style="8" customWidth="1"/>
    <col min="9" max="9" width="10.6328125" style="8" customWidth="1"/>
    <col min="10" max="10" width="9.7265625" style="8" customWidth="1"/>
    <col min="11" max="11" width="13.7265625" style="8" customWidth="1"/>
    <col min="12" max="12" width="51.453125" customWidth="1"/>
  </cols>
  <sheetData>
    <row r="1" spans="2:12" x14ac:dyDescent="0.35">
      <c r="C1"/>
    </row>
    <row r="2" spans="2:12" x14ac:dyDescent="0.35">
      <c r="B2" s="172" t="s">
        <v>252</v>
      </c>
      <c r="C2" s="51"/>
      <c r="D2" s="15" t="s">
        <v>231</v>
      </c>
    </row>
    <row r="3" spans="2:12" ht="15" thickBot="1" x14ac:dyDescent="0.4">
      <c r="C3"/>
    </row>
    <row r="4" spans="2:12" s="3" customFormat="1" x14ac:dyDescent="0.35">
      <c r="B4" s="233" t="s">
        <v>11</v>
      </c>
      <c r="C4" s="234"/>
      <c r="D4" s="231" t="s">
        <v>4</v>
      </c>
      <c r="E4" s="243" t="s">
        <v>12</v>
      </c>
      <c r="F4" s="245" t="s">
        <v>13</v>
      </c>
      <c r="G4" s="243" t="s">
        <v>14</v>
      </c>
      <c r="H4" s="241" t="s">
        <v>15</v>
      </c>
      <c r="I4" s="239" t="s">
        <v>16</v>
      </c>
      <c r="J4" s="241" t="s">
        <v>15</v>
      </c>
      <c r="K4" s="239" t="s">
        <v>251</v>
      </c>
      <c r="L4" s="237" t="s">
        <v>7</v>
      </c>
    </row>
    <row r="5" spans="2:12" s="3" customFormat="1" x14ac:dyDescent="0.35">
      <c r="B5" s="235"/>
      <c r="C5" s="236"/>
      <c r="D5" s="232"/>
      <c r="E5" s="244"/>
      <c r="F5" s="246"/>
      <c r="G5" s="244"/>
      <c r="H5" s="242"/>
      <c r="I5" s="240"/>
      <c r="J5" s="242"/>
      <c r="K5" s="240"/>
      <c r="L5" s="238"/>
    </row>
    <row r="6" spans="2:12" s="139" customFormat="1" ht="32" customHeight="1" x14ac:dyDescent="0.35">
      <c r="B6" s="131">
        <v>1</v>
      </c>
      <c r="C6" s="132"/>
      <c r="D6" s="133" t="s">
        <v>232</v>
      </c>
      <c r="E6" s="134"/>
      <c r="F6" s="135"/>
      <c r="G6" s="136"/>
      <c r="H6" s="137"/>
      <c r="I6" s="138"/>
      <c r="J6" s="137"/>
      <c r="K6" s="138">
        <f>SUM(K7:K8)</f>
        <v>5000</v>
      </c>
      <c r="L6" s="207"/>
    </row>
    <row r="7" spans="2:12" s="65" customFormat="1" ht="67.5" customHeight="1" x14ac:dyDescent="0.35">
      <c r="B7" s="140" t="s">
        <v>197</v>
      </c>
      <c r="C7" s="141"/>
      <c r="D7" s="142" t="s">
        <v>241</v>
      </c>
      <c r="E7" s="143" t="s">
        <v>19</v>
      </c>
      <c r="F7" s="144" t="s">
        <v>20</v>
      </c>
      <c r="G7" s="116">
        <v>30</v>
      </c>
      <c r="H7" s="145" t="s">
        <v>21</v>
      </c>
      <c r="I7" s="203"/>
      <c r="J7" s="145" t="str">
        <f t="shared" ref="J7" si="0">H7</f>
        <v>USD</v>
      </c>
      <c r="K7" s="146">
        <f t="shared" ref="K7:K8" si="1">G7*I7</f>
        <v>0</v>
      </c>
      <c r="L7" s="170"/>
    </row>
    <row r="8" spans="2:12" s="117" customFormat="1" ht="67" customHeight="1" x14ac:dyDescent="0.35">
      <c r="B8" s="161" t="s">
        <v>207</v>
      </c>
      <c r="C8" s="162"/>
      <c r="D8" s="163" t="s">
        <v>228</v>
      </c>
      <c r="E8" s="164" t="s">
        <v>24</v>
      </c>
      <c r="F8" s="165" t="s">
        <v>25</v>
      </c>
      <c r="G8" s="166">
        <v>1</v>
      </c>
      <c r="H8" s="167" t="s">
        <v>21</v>
      </c>
      <c r="I8" s="201">
        <v>5000</v>
      </c>
      <c r="J8" s="167" t="s">
        <v>21</v>
      </c>
      <c r="K8" s="168">
        <f t="shared" si="1"/>
        <v>5000</v>
      </c>
      <c r="L8" s="170" t="s">
        <v>257</v>
      </c>
    </row>
    <row r="9" spans="2:12" s="65" customFormat="1" x14ac:dyDescent="0.35">
      <c r="B9" s="140"/>
      <c r="C9" s="141"/>
      <c r="D9" s="142"/>
      <c r="E9" s="143"/>
      <c r="F9" s="144"/>
      <c r="G9" s="116"/>
      <c r="H9" s="145"/>
      <c r="I9" s="203"/>
      <c r="J9" s="145"/>
      <c r="K9" s="146"/>
      <c r="L9" s="173"/>
    </row>
    <row r="10" spans="2:12" s="139" customFormat="1" ht="23" customHeight="1" x14ac:dyDescent="0.35">
      <c r="B10" s="131">
        <v>2</v>
      </c>
      <c r="C10" s="132"/>
      <c r="D10" s="133" t="s">
        <v>233</v>
      </c>
      <c r="E10" s="134"/>
      <c r="F10" s="135"/>
      <c r="G10" s="136"/>
      <c r="H10" s="137"/>
      <c r="I10" s="208"/>
      <c r="J10" s="137"/>
      <c r="K10" s="138">
        <f>SUM(K11)</f>
        <v>0</v>
      </c>
      <c r="L10" s="174"/>
    </row>
    <row r="11" spans="2:12" s="65" customFormat="1" ht="83" customHeight="1" x14ac:dyDescent="0.35">
      <c r="B11" s="140" t="s">
        <v>198</v>
      </c>
      <c r="C11" s="141"/>
      <c r="D11" s="142" t="s">
        <v>246</v>
      </c>
      <c r="E11" s="143" t="s">
        <v>19</v>
      </c>
      <c r="F11" s="144" t="s">
        <v>20</v>
      </c>
      <c r="G11" s="116">
        <v>30</v>
      </c>
      <c r="H11" s="145" t="s">
        <v>21</v>
      </c>
      <c r="I11" s="203"/>
      <c r="J11" s="145" t="str">
        <f t="shared" ref="J11" si="2">H11</f>
        <v>USD</v>
      </c>
      <c r="K11" s="146">
        <f t="shared" ref="K11" si="3">G11*I11</f>
        <v>0</v>
      </c>
      <c r="L11" s="173"/>
    </row>
    <row r="12" spans="2:12" x14ac:dyDescent="0.35">
      <c r="B12" s="73"/>
      <c r="C12" s="74"/>
      <c r="D12" s="79"/>
      <c r="E12" s="75"/>
      <c r="F12" s="76"/>
      <c r="G12" s="88"/>
      <c r="H12" s="77"/>
      <c r="I12" s="200"/>
      <c r="J12" s="77"/>
      <c r="K12" s="78"/>
      <c r="L12" s="173"/>
    </row>
    <row r="13" spans="2:12" s="12" customFormat="1" ht="38" customHeight="1" x14ac:dyDescent="0.35">
      <c r="B13" s="66">
        <v>3</v>
      </c>
      <c r="C13" s="67"/>
      <c r="D13" s="68" t="s">
        <v>240</v>
      </c>
      <c r="E13" s="69"/>
      <c r="F13" s="70"/>
      <c r="G13" s="87"/>
      <c r="H13" s="71"/>
      <c r="I13" s="202"/>
      <c r="J13" s="71"/>
      <c r="K13" s="72">
        <f>SUM(K14:K15)</f>
        <v>18200</v>
      </c>
      <c r="L13" s="206"/>
    </row>
    <row r="14" spans="2:12" ht="64" customHeight="1" x14ac:dyDescent="0.35">
      <c r="B14" s="73" t="s">
        <v>199</v>
      </c>
      <c r="C14" s="74"/>
      <c r="D14" s="79" t="s">
        <v>242</v>
      </c>
      <c r="E14" s="75" t="s">
        <v>19</v>
      </c>
      <c r="F14" s="76" t="s">
        <v>20</v>
      </c>
      <c r="G14" s="116">
        <v>16</v>
      </c>
      <c r="H14" s="77" t="s">
        <v>21</v>
      </c>
      <c r="I14" s="200"/>
      <c r="J14" s="77" t="s">
        <v>21</v>
      </c>
      <c r="K14" s="200">
        <f t="shared" ref="K14" si="4">G14*I14</f>
        <v>0</v>
      </c>
      <c r="L14" s="173"/>
    </row>
    <row r="15" spans="2:12" s="117" customFormat="1" ht="56.5" customHeight="1" x14ac:dyDescent="0.35">
      <c r="B15" s="161" t="s">
        <v>215</v>
      </c>
      <c r="C15" s="162"/>
      <c r="D15" s="163" t="str">
        <f>CapBuild!C6</f>
        <v xml:space="preserve">Costs associated with organising and managing a two-day capacity building workshop on the copyrights commercialisation in Phnom Penh with approximately 80-100 participants  </v>
      </c>
      <c r="E15" s="164" t="s">
        <v>185</v>
      </c>
      <c r="F15" s="165" t="s">
        <v>23</v>
      </c>
      <c r="G15" s="166">
        <v>1</v>
      </c>
      <c r="H15" s="167" t="s">
        <v>21</v>
      </c>
      <c r="I15" s="201">
        <f>CapBuild!K6</f>
        <v>18200</v>
      </c>
      <c r="J15" s="167" t="s">
        <v>21</v>
      </c>
      <c r="K15" s="201">
        <f>G15*I15</f>
        <v>18200</v>
      </c>
      <c r="L15" s="169"/>
    </row>
    <row r="16" spans="2:12" s="12" customFormat="1" ht="36.5" customHeight="1" x14ac:dyDescent="0.35">
      <c r="B16" s="66">
        <v>4</v>
      </c>
      <c r="C16" s="67"/>
      <c r="D16" s="68" t="s">
        <v>234</v>
      </c>
      <c r="E16" s="69"/>
      <c r="F16" s="70"/>
      <c r="G16" s="87"/>
      <c r="H16" s="71"/>
      <c r="I16" s="202"/>
      <c r="J16" s="71"/>
      <c r="K16" s="202">
        <f>SUM(K17:K18)</f>
        <v>19500</v>
      </c>
      <c r="L16" s="186"/>
    </row>
    <row r="17" spans="2:12" ht="57.5" customHeight="1" x14ac:dyDescent="0.35">
      <c r="B17" s="73" t="s">
        <v>230</v>
      </c>
      <c r="C17" s="74"/>
      <c r="D17" s="79" t="s">
        <v>238</v>
      </c>
      <c r="E17" s="75" t="s">
        <v>19</v>
      </c>
      <c r="F17" s="76" t="s">
        <v>20</v>
      </c>
      <c r="G17" s="116">
        <v>14</v>
      </c>
      <c r="H17" s="77" t="s">
        <v>21</v>
      </c>
      <c r="I17" s="200"/>
      <c r="J17" s="77" t="str">
        <f t="shared" ref="J17" si="5">H17</f>
        <v>USD</v>
      </c>
      <c r="K17" s="200">
        <f t="shared" ref="K17:K18" si="6">G17*I17</f>
        <v>0</v>
      </c>
      <c r="L17" s="175"/>
    </row>
    <row r="18" spans="2:12" s="117" customFormat="1" ht="61.5" customHeight="1" x14ac:dyDescent="0.35">
      <c r="B18" s="161" t="s">
        <v>201</v>
      </c>
      <c r="C18" s="162"/>
      <c r="D18" s="163" t="s">
        <v>260</v>
      </c>
      <c r="E18" s="164" t="s">
        <v>172</v>
      </c>
      <c r="F18" s="165" t="s">
        <v>25</v>
      </c>
      <c r="G18" s="166">
        <v>1</v>
      </c>
      <c r="H18" s="167" t="s">
        <v>21</v>
      </c>
      <c r="I18" s="201">
        <v>19500</v>
      </c>
      <c r="J18" s="167" t="s">
        <v>21</v>
      </c>
      <c r="K18" s="201">
        <f t="shared" si="6"/>
        <v>19500</v>
      </c>
      <c r="L18" s="170" t="s">
        <v>257</v>
      </c>
    </row>
    <row r="19" spans="2:12" s="12" customFormat="1" x14ac:dyDescent="0.35">
      <c r="B19" s="66">
        <v>5</v>
      </c>
      <c r="C19" s="67"/>
      <c r="D19" s="68" t="s">
        <v>204</v>
      </c>
      <c r="E19" s="69"/>
      <c r="F19" s="70"/>
      <c r="G19" s="87"/>
      <c r="H19" s="71"/>
      <c r="I19" s="202"/>
      <c r="J19" s="71"/>
      <c r="K19" s="202">
        <f>SUM(K20:K21)</f>
        <v>0</v>
      </c>
      <c r="L19" s="206"/>
    </row>
    <row r="20" spans="2:12" s="65" customFormat="1" ht="47" customHeight="1" x14ac:dyDescent="0.35">
      <c r="B20" s="140" t="s">
        <v>244</v>
      </c>
      <c r="C20" s="141"/>
      <c r="D20" s="142" t="s">
        <v>250</v>
      </c>
      <c r="E20" s="143" t="s">
        <v>19</v>
      </c>
      <c r="F20" s="144" t="s">
        <v>20</v>
      </c>
      <c r="G20" s="116">
        <v>3</v>
      </c>
      <c r="H20" s="145" t="s">
        <v>21</v>
      </c>
      <c r="I20" s="203"/>
      <c r="J20" s="145" t="str">
        <f t="shared" ref="J20" si="7">H20</f>
        <v>USD</v>
      </c>
      <c r="K20" s="203">
        <f>G20*I20</f>
        <v>0</v>
      </c>
      <c r="L20" s="173"/>
    </row>
    <row r="21" spans="2:12" ht="22" customHeight="1" x14ac:dyDescent="0.35">
      <c r="B21" s="73" t="s">
        <v>229</v>
      </c>
      <c r="C21" s="74"/>
      <c r="D21" s="79" t="s">
        <v>243</v>
      </c>
      <c r="E21" s="75" t="s">
        <v>19</v>
      </c>
      <c r="F21" s="76" t="s">
        <v>20</v>
      </c>
      <c r="G21" s="88">
        <v>7</v>
      </c>
      <c r="H21" s="77" t="s">
        <v>21</v>
      </c>
      <c r="I21" s="200"/>
      <c r="J21" s="77" t="str">
        <f t="shared" ref="J21" si="8">H21</f>
        <v>USD</v>
      </c>
      <c r="K21" s="200">
        <f>G21*I21</f>
        <v>0</v>
      </c>
      <c r="L21" s="173"/>
    </row>
    <row r="22" spans="2:12" x14ac:dyDescent="0.35">
      <c r="B22" s="73"/>
      <c r="C22" s="74"/>
      <c r="D22" s="79"/>
      <c r="E22" s="75"/>
      <c r="F22" s="76"/>
      <c r="G22" s="88"/>
      <c r="H22" s="77"/>
      <c r="I22" s="200"/>
      <c r="J22" s="77"/>
      <c r="K22" s="200"/>
      <c r="L22" s="173"/>
    </row>
    <row r="23" spans="2:12" s="12" customFormat="1" ht="17" customHeight="1" x14ac:dyDescent="0.35">
      <c r="B23" s="66">
        <v>6</v>
      </c>
      <c r="C23" s="67"/>
      <c r="D23" s="68" t="s">
        <v>235</v>
      </c>
      <c r="E23" s="69"/>
      <c r="F23" s="70"/>
      <c r="G23" s="87"/>
      <c r="H23" s="71"/>
      <c r="I23" s="202"/>
      <c r="J23" s="71"/>
      <c r="K23" s="202">
        <f>K24</f>
        <v>6000</v>
      </c>
      <c r="L23" s="206"/>
    </row>
    <row r="24" spans="2:12" s="117" customFormat="1" ht="72.5" x14ac:dyDescent="0.35">
      <c r="B24" s="161" t="s">
        <v>236</v>
      </c>
      <c r="C24" s="162"/>
      <c r="D24" s="163" t="s">
        <v>239</v>
      </c>
      <c r="E24" s="164" t="s">
        <v>172</v>
      </c>
      <c r="F24" s="165" t="s">
        <v>25</v>
      </c>
      <c r="G24" s="166">
        <v>1</v>
      </c>
      <c r="H24" s="167" t="s">
        <v>21</v>
      </c>
      <c r="I24" s="201">
        <v>6000</v>
      </c>
      <c r="J24" s="167" t="str">
        <f t="shared" ref="J24" si="9">H24</f>
        <v>USD</v>
      </c>
      <c r="K24" s="201">
        <f>G24*I24</f>
        <v>6000</v>
      </c>
      <c r="L24" s="170" t="s">
        <v>258</v>
      </c>
    </row>
    <row r="25" spans="2:12" x14ac:dyDescent="0.35">
      <c r="B25" s="73"/>
      <c r="C25" s="74"/>
      <c r="D25" s="79"/>
      <c r="E25" s="75"/>
      <c r="F25" s="76"/>
      <c r="G25" s="88"/>
      <c r="H25" s="77"/>
      <c r="I25" s="200"/>
      <c r="J25" s="77"/>
      <c r="K25" s="200">
        <f t="shared" ref="K25:K27" si="10">G25*I25</f>
        <v>0</v>
      </c>
      <c r="L25" s="173"/>
    </row>
    <row r="26" spans="2:12" x14ac:dyDescent="0.35">
      <c r="B26" s="66">
        <v>7</v>
      </c>
      <c r="C26" s="67"/>
      <c r="D26" s="68" t="s">
        <v>85</v>
      </c>
      <c r="E26" s="69"/>
      <c r="F26" s="70"/>
      <c r="G26" s="87"/>
      <c r="H26" s="71"/>
      <c r="I26" s="202"/>
      <c r="J26" s="71">
        <f t="shared" ref="J26" si="11">H26</f>
        <v>0</v>
      </c>
      <c r="K26" s="202">
        <f>K27</f>
        <v>2450</v>
      </c>
      <c r="L26" s="205"/>
    </row>
    <row r="27" spans="2:12" s="117" customFormat="1" ht="43.5" x14ac:dyDescent="0.35">
      <c r="B27" s="161" t="s">
        <v>237</v>
      </c>
      <c r="C27" s="162"/>
      <c r="D27" s="163" t="s">
        <v>205</v>
      </c>
      <c r="E27" s="164"/>
      <c r="F27" s="165" t="s">
        <v>25</v>
      </c>
      <c r="G27" s="166">
        <v>1</v>
      </c>
      <c r="H27" s="167" t="s">
        <v>21</v>
      </c>
      <c r="I27" s="201">
        <v>2450</v>
      </c>
      <c r="J27" s="167" t="s">
        <v>21</v>
      </c>
      <c r="K27" s="201">
        <f t="shared" si="10"/>
        <v>2450</v>
      </c>
      <c r="L27" s="170" t="s">
        <v>259</v>
      </c>
    </row>
    <row r="28" spans="2:12" x14ac:dyDescent="0.35">
      <c r="B28" s="80"/>
      <c r="C28" s="74"/>
      <c r="D28" s="79"/>
      <c r="E28" s="75"/>
      <c r="F28" s="76"/>
      <c r="G28" s="88"/>
      <c r="H28" s="77"/>
      <c r="I28" s="200"/>
      <c r="J28" s="77"/>
      <c r="K28" s="78"/>
      <c r="L28" s="173"/>
    </row>
    <row r="29" spans="2:12" ht="15" thickBot="1" x14ac:dyDescent="0.4">
      <c r="B29" s="90"/>
      <c r="C29" s="81"/>
      <c r="D29" s="82"/>
      <c r="E29" s="83"/>
      <c r="F29" s="84"/>
      <c r="G29" s="89"/>
      <c r="H29" s="85"/>
      <c r="I29" s="209"/>
      <c r="J29" s="85"/>
      <c r="K29" s="86"/>
      <c r="L29" s="176"/>
    </row>
    <row r="30" spans="2:12" s="12" customFormat="1" x14ac:dyDescent="0.35">
      <c r="B30" s="3"/>
      <c r="C30" s="3"/>
      <c r="D30" s="210" t="s">
        <v>200</v>
      </c>
      <c r="E30" s="211"/>
      <c r="F30" s="211"/>
      <c r="G30" s="212"/>
      <c r="H30" s="213" t="s">
        <v>21</v>
      </c>
      <c r="I30" s="213"/>
      <c r="J30" s="213"/>
      <c r="K30" s="214">
        <f>K6+K10+K13+K16+K19+K23+K26</f>
        <v>51150</v>
      </c>
      <c r="L30" s="204"/>
    </row>
    <row r="31" spans="2:12" x14ac:dyDescent="0.35">
      <c r="D31" s="160" t="s">
        <v>249</v>
      </c>
      <c r="E31" s="12"/>
      <c r="F31" s="12"/>
      <c r="G31" s="159">
        <f>G7+G11+G14+G17+G20+G21</f>
        <v>100</v>
      </c>
    </row>
  </sheetData>
  <mergeCells count="10">
    <mergeCell ref="D4:D5"/>
    <mergeCell ref="B4:C5"/>
    <mergeCell ref="L4:L5"/>
    <mergeCell ref="K4:K5"/>
    <mergeCell ref="J4:J5"/>
    <mergeCell ref="H4:H5"/>
    <mergeCell ref="I4:I5"/>
    <mergeCell ref="G4:G5"/>
    <mergeCell ref="F4:F5"/>
    <mergeCell ref="E4:E5"/>
  </mergeCells>
  <phoneticPr fontId="3" type="noConversion"/>
  <dataValidations count="1">
    <dataValidation type="whole" operator="greaterThan" allowBlank="1" showInputMessage="1" showErrorMessage="1" error="Input Number" sqref="G1:G1048576" xr:uid="{99EF02C9-194F-4A6B-902D-83D6AD2AC0B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79E6909F-0773-4C28-9EC8-52BEEFC7BEE8}">
          <x14:formula1>
            <xm:f>Validation!$B$3:$B$20</xm:f>
          </x14:formula1>
          <xm:sqref>E1:E1048576</xm:sqref>
        </x14:dataValidation>
        <x14:dataValidation type="list" allowBlank="1" showInputMessage="1" showErrorMessage="1" error="See Drop Down Menu" xr:uid="{E1EF2DA2-2C8F-41BB-B908-248688D1CC76}">
          <x14:formula1>
            <xm:f>Validation!$D$3:$D$17</xm:f>
          </x14:formula1>
          <xm:sqref>F1:F1048576</xm:sqref>
        </x14:dataValidation>
        <x14:dataValidation type="list" allowBlank="1" showInputMessage="1" showErrorMessage="1" xr:uid="{6611F370-B745-4535-A2E1-1CAD650E6C78}">
          <x14:formula1>
            <xm:f>Validation!$F$3:$F$12</xm:f>
          </x14:formula1>
          <xm:sqref>J1:J1048576 H1:H1048576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4</v>
      </c>
      <c r="C2" t="e">
        <f>#REF!</f>
        <v>#REF!</v>
      </c>
    </row>
    <row r="3" spans="2:17" x14ac:dyDescent="0.35">
      <c r="B3" t="s">
        <v>0</v>
      </c>
    </row>
    <row r="4" spans="2:17" x14ac:dyDescent="0.35">
      <c r="B4" t="s">
        <v>1</v>
      </c>
    </row>
    <row r="5" spans="2:17" x14ac:dyDescent="0.35">
      <c r="B5" t="s">
        <v>2</v>
      </c>
      <c r="C5" t="s">
        <v>26</v>
      </c>
    </row>
    <row r="6" spans="2:17" x14ac:dyDescent="0.35">
      <c r="B6"/>
    </row>
    <row r="7" spans="2:17" s="3" customFormat="1" ht="14.5" customHeight="1" x14ac:dyDescent="0.35">
      <c r="B7" s="252" t="s">
        <v>27</v>
      </c>
      <c r="C7" s="237" t="s">
        <v>4</v>
      </c>
      <c r="D7" s="243" t="s">
        <v>12</v>
      </c>
      <c r="E7" s="249" t="s">
        <v>13</v>
      </c>
      <c r="F7" s="256" t="s">
        <v>14</v>
      </c>
      <c r="G7" s="250" t="s">
        <v>28</v>
      </c>
      <c r="H7" s="57"/>
      <c r="I7" s="241" t="s">
        <v>15</v>
      </c>
      <c r="J7" s="239" t="s">
        <v>16</v>
      </c>
      <c r="K7" s="241" t="s">
        <v>15</v>
      </c>
      <c r="L7" s="239" t="s">
        <v>5</v>
      </c>
      <c r="M7" s="34" t="s">
        <v>5</v>
      </c>
      <c r="N7" s="34" t="s">
        <v>17</v>
      </c>
      <c r="O7" s="249" t="s">
        <v>6</v>
      </c>
      <c r="P7" s="250"/>
      <c r="Q7" s="243" t="s">
        <v>7</v>
      </c>
    </row>
    <row r="8" spans="2:17" s="3" customFormat="1" x14ac:dyDescent="0.35">
      <c r="B8" s="253"/>
      <c r="C8" s="254"/>
      <c r="D8" s="251"/>
      <c r="E8" s="255"/>
      <c r="F8" s="257"/>
      <c r="G8" s="258"/>
      <c r="H8" s="58"/>
      <c r="I8" s="248"/>
      <c r="J8" s="247"/>
      <c r="K8" s="248"/>
      <c r="L8" s="247"/>
      <c r="M8" s="36" t="s">
        <v>8</v>
      </c>
      <c r="N8" s="36" t="s">
        <v>18</v>
      </c>
      <c r="O8" s="49" t="s">
        <v>9</v>
      </c>
      <c r="P8" s="50" t="s">
        <v>10</v>
      </c>
      <c r="Q8" s="251"/>
    </row>
    <row r="9" spans="2:17" x14ac:dyDescent="0.35">
      <c r="B9" s="44">
        <v>4.2</v>
      </c>
      <c r="C9" s="27" t="s">
        <v>29</v>
      </c>
      <c r="D9" s="23"/>
      <c r="E9" s="32"/>
      <c r="G9" s="27"/>
      <c r="I9" s="29"/>
      <c r="J9" s="18"/>
      <c r="K9" s="29"/>
      <c r="L9" s="18"/>
      <c r="M9" s="21"/>
      <c r="N9" s="21"/>
      <c r="O9" s="32"/>
      <c r="P9" s="27"/>
      <c r="Q9" s="23"/>
    </row>
    <row r="10" spans="2:17" x14ac:dyDescent="0.35">
      <c r="B10" s="45" t="s">
        <v>30</v>
      </c>
      <c r="C10" s="42" t="s">
        <v>22</v>
      </c>
      <c r="D10" s="23"/>
      <c r="E10" s="32"/>
      <c r="G10" s="27"/>
      <c r="I10" s="29"/>
      <c r="J10" s="18"/>
      <c r="K10" s="29"/>
      <c r="L10" s="18"/>
      <c r="M10" s="21"/>
      <c r="N10" s="31">
        <f>IFERROR(SUMIFS(M:M, B:B, B10 &amp; "*"), "")</f>
        <v>2752.7144823367485</v>
      </c>
      <c r="O10" s="32"/>
      <c r="P10" s="27"/>
      <c r="Q10" s="23"/>
    </row>
    <row r="11" spans="2:17" x14ac:dyDescent="0.35">
      <c r="B11" s="44" t="s">
        <v>31</v>
      </c>
      <c r="C11" s="27" t="s">
        <v>22</v>
      </c>
      <c r="D11" s="23" t="s">
        <v>19</v>
      </c>
      <c r="E11" s="32" t="s">
        <v>20</v>
      </c>
      <c r="F11">
        <v>2</v>
      </c>
      <c r="G11" s="27">
        <v>2</v>
      </c>
      <c r="I11" s="29" t="s">
        <v>21</v>
      </c>
      <c r="J11" s="18">
        <v>400</v>
      </c>
      <c r="K11" s="29" t="str">
        <f>I11</f>
        <v>USD</v>
      </c>
      <c r="L11" s="18">
        <f>F11*G11*J11</f>
        <v>1600</v>
      </c>
      <c r="M11" s="21">
        <f>L11/_xlfn.XLOOKUP(K11,Validation!$F$3:$F$12,Validation!$G$3:$G$12,0)</f>
        <v>2446.8573176326654</v>
      </c>
      <c r="N11" s="21"/>
      <c r="O11" s="32"/>
      <c r="P11" s="27"/>
      <c r="Q11" s="23"/>
    </row>
    <row r="12" spans="2:17" x14ac:dyDescent="0.35">
      <c r="B12" s="44" t="s">
        <v>32</v>
      </c>
      <c r="C12" s="27" t="s">
        <v>33</v>
      </c>
      <c r="D12" s="23" t="s">
        <v>34</v>
      </c>
      <c r="E12" s="32" t="s">
        <v>35</v>
      </c>
      <c r="F12">
        <v>2</v>
      </c>
      <c r="G12" s="27">
        <v>1</v>
      </c>
      <c r="I12" s="29" t="s">
        <v>21</v>
      </c>
      <c r="J12" s="18">
        <v>100</v>
      </c>
      <c r="K12" s="29" t="str">
        <f t="shared" ref="K12:K34" si="0">I12</f>
        <v>USD</v>
      </c>
      <c r="L12" s="18">
        <f>F12*G12*J12</f>
        <v>200</v>
      </c>
      <c r="M12" s="21">
        <f>L12/_xlfn.XLOOKUP(K12,Validation!$F$3:$F$12,Validation!$G$3:$G$12,0)</f>
        <v>305.85716470408317</v>
      </c>
      <c r="N12" s="21"/>
      <c r="O12" s="32"/>
      <c r="P12" s="27"/>
      <c r="Q12" s="23"/>
    </row>
    <row r="13" spans="2:17" x14ac:dyDescent="0.35">
      <c r="B13" s="45" t="s">
        <v>36</v>
      </c>
      <c r="C13" s="42" t="s">
        <v>37</v>
      </c>
      <c r="D13" s="23"/>
      <c r="E13" s="32"/>
      <c r="G13" s="27"/>
      <c r="I13" s="29"/>
      <c r="J13" s="18"/>
      <c r="K13" s="29">
        <f t="shared" si="0"/>
        <v>0</v>
      </c>
      <c r="L13" s="18"/>
      <c r="M13" s="21"/>
      <c r="N13" s="31">
        <f>IFERROR(SUMIFS(M:M, B:B, B13 &amp; "*"), "")</f>
        <v>5927.8012230482109</v>
      </c>
      <c r="O13" s="32"/>
      <c r="P13" s="27"/>
      <c r="Q13" s="40" t="s">
        <v>38</v>
      </c>
    </row>
    <row r="14" spans="2:17" x14ac:dyDescent="0.35">
      <c r="B14" s="44" t="s">
        <v>39</v>
      </c>
      <c r="C14" s="27" t="s">
        <v>40</v>
      </c>
      <c r="D14" s="23" t="s">
        <v>41</v>
      </c>
      <c r="E14" s="32" t="s">
        <v>42</v>
      </c>
      <c r="F14">
        <v>10</v>
      </c>
      <c r="G14" s="27">
        <v>2</v>
      </c>
      <c r="I14" s="29" t="s">
        <v>21</v>
      </c>
      <c r="J14" s="18">
        <v>10</v>
      </c>
      <c r="K14" s="29" t="str">
        <f t="shared" si="0"/>
        <v>USD</v>
      </c>
      <c r="L14" s="18">
        <f>F14*G14*J14</f>
        <v>200</v>
      </c>
      <c r="M14" s="21">
        <f>L14/_xlfn.XLOOKUP(K14,Validation!$F$3:$F$12,Validation!$G$3:$G$12,0)</f>
        <v>305.85716470408317</v>
      </c>
      <c r="N14" s="21"/>
      <c r="O14" s="32"/>
      <c r="P14" s="27"/>
      <c r="Q14" s="23"/>
    </row>
    <row r="15" spans="2:17" x14ac:dyDescent="0.35">
      <c r="B15" s="44" t="s">
        <v>43</v>
      </c>
      <c r="C15" s="27" t="s">
        <v>44</v>
      </c>
      <c r="D15" s="23" t="s">
        <v>45</v>
      </c>
      <c r="E15" s="32" t="s">
        <v>42</v>
      </c>
      <c r="F15">
        <v>2</v>
      </c>
      <c r="G15" s="27">
        <v>5</v>
      </c>
      <c r="I15" s="29" t="s">
        <v>21</v>
      </c>
      <c r="J15" s="18">
        <f>'Participants Cost'!F4</f>
        <v>170</v>
      </c>
      <c r="K15" s="29" t="str">
        <f t="shared" si="0"/>
        <v>USD</v>
      </c>
      <c r="L15" s="18">
        <f t="shared" ref="L15:L34" si="1">F15*G15*J15</f>
        <v>1700</v>
      </c>
      <c r="M15" s="21">
        <f>L15/_xlfn.XLOOKUP(K15,Validation!$F$3:$F$12,Validation!$G$3:$G$12,0)</f>
        <v>2599.7858999847072</v>
      </c>
      <c r="N15" s="21"/>
      <c r="O15" s="32"/>
      <c r="P15" s="27"/>
      <c r="Q15" s="23"/>
    </row>
    <row r="16" spans="2:17" x14ac:dyDescent="0.35">
      <c r="B16" s="44" t="s">
        <v>46</v>
      </c>
      <c r="C16" s="27" t="s">
        <v>47</v>
      </c>
      <c r="D16" s="23" t="s">
        <v>48</v>
      </c>
      <c r="E16" s="32" t="s">
        <v>42</v>
      </c>
      <c r="F16">
        <v>2</v>
      </c>
      <c r="G16" s="27">
        <v>4</v>
      </c>
      <c r="I16" s="29" t="s">
        <v>21</v>
      </c>
      <c r="J16" s="18">
        <f>'Participants Cost'!E4</f>
        <v>170</v>
      </c>
      <c r="K16" s="29" t="str">
        <f t="shared" si="0"/>
        <v>USD</v>
      </c>
      <c r="L16" s="18">
        <f t="shared" si="1"/>
        <v>1360</v>
      </c>
      <c r="M16" s="21">
        <f>L16/_xlfn.XLOOKUP(K16,Validation!$F$3:$F$12,Validation!$G$3:$G$12,0)</f>
        <v>2079.8287199877655</v>
      </c>
      <c r="N16" s="21"/>
      <c r="O16" s="32"/>
      <c r="P16" s="27"/>
      <c r="Q16" s="23"/>
    </row>
    <row r="17" spans="2:17" x14ac:dyDescent="0.35">
      <c r="B17" s="44" t="s">
        <v>49</v>
      </c>
      <c r="C17" s="43" t="s">
        <v>50</v>
      </c>
      <c r="D17" s="23" t="s">
        <v>51</v>
      </c>
      <c r="E17" s="32"/>
      <c r="G17" s="27"/>
      <c r="I17" s="29"/>
      <c r="J17" s="18"/>
      <c r="K17" s="29">
        <f t="shared" si="0"/>
        <v>0</v>
      </c>
      <c r="L17" s="18">
        <f t="shared" si="1"/>
        <v>0</v>
      </c>
      <c r="M17" s="21"/>
      <c r="N17" s="21"/>
      <c r="O17" s="32"/>
      <c r="P17" s="27"/>
      <c r="Q17" s="23"/>
    </row>
    <row r="18" spans="2:17" x14ac:dyDescent="0.35">
      <c r="B18" s="44" t="s">
        <v>52</v>
      </c>
      <c r="C18" s="27" t="s">
        <v>53</v>
      </c>
      <c r="D18" s="23" t="s">
        <v>34</v>
      </c>
      <c r="E18" s="32"/>
      <c r="G18" s="27"/>
      <c r="I18" s="29"/>
      <c r="J18" s="18"/>
      <c r="K18" s="29">
        <f t="shared" si="0"/>
        <v>0</v>
      </c>
      <c r="L18" s="18">
        <f t="shared" si="1"/>
        <v>0</v>
      </c>
      <c r="M18" s="21"/>
      <c r="N18" s="21"/>
      <c r="O18" s="32"/>
      <c r="P18" s="27"/>
      <c r="Q18" s="40" t="s">
        <v>54</v>
      </c>
    </row>
    <row r="19" spans="2:17" x14ac:dyDescent="0.35">
      <c r="B19" s="44" t="s">
        <v>55</v>
      </c>
      <c r="C19" s="27" t="s">
        <v>56</v>
      </c>
      <c r="D19" s="23" t="s">
        <v>34</v>
      </c>
      <c r="E19" s="32"/>
      <c r="G19" s="27"/>
      <c r="I19" s="29"/>
      <c r="J19" s="18"/>
      <c r="K19" s="29">
        <f t="shared" si="0"/>
        <v>0</v>
      </c>
      <c r="L19" s="18">
        <f t="shared" si="1"/>
        <v>0</v>
      </c>
      <c r="M19" s="21"/>
      <c r="N19" s="21"/>
      <c r="O19" s="32"/>
      <c r="P19" s="27"/>
      <c r="Q19" s="23"/>
    </row>
    <row r="20" spans="2:17" x14ac:dyDescent="0.35">
      <c r="B20" s="44" t="s">
        <v>57</v>
      </c>
      <c r="C20" s="27" t="s">
        <v>58</v>
      </c>
      <c r="D20" s="23" t="s">
        <v>34</v>
      </c>
      <c r="E20" s="32" t="s">
        <v>35</v>
      </c>
      <c r="F20">
        <v>2</v>
      </c>
      <c r="G20" s="27">
        <v>1</v>
      </c>
      <c r="I20" s="29" t="s">
        <v>59</v>
      </c>
      <c r="J20" s="18">
        <v>5000000</v>
      </c>
      <c r="K20" s="29" t="str">
        <f t="shared" si="0"/>
        <v>IDR</v>
      </c>
      <c r="L20" s="18">
        <f t="shared" si="1"/>
        <v>10000000</v>
      </c>
      <c r="M20" s="21">
        <f>L20/_xlfn.XLOOKUP(K20,Validation!$F$3:$F$12,Validation!$G$3:$G$12,0)</f>
        <v>942.32943837165476</v>
      </c>
      <c r="N20" s="21"/>
      <c r="O20" s="32"/>
      <c r="P20" s="27"/>
      <c r="Q20" s="23"/>
    </row>
    <row r="21" spans="2:17" x14ac:dyDescent="0.35">
      <c r="B21" s="45" t="s">
        <v>60</v>
      </c>
      <c r="C21" s="42" t="s">
        <v>61</v>
      </c>
      <c r="D21" s="23" t="s">
        <v>24</v>
      </c>
      <c r="E21" s="32" t="s">
        <v>25</v>
      </c>
      <c r="F21">
        <v>100</v>
      </c>
      <c r="G21" s="27">
        <v>2</v>
      </c>
      <c r="I21" s="29" t="s">
        <v>59</v>
      </c>
      <c r="J21" s="18">
        <v>750000</v>
      </c>
      <c r="K21" s="29" t="str">
        <f t="shared" si="0"/>
        <v>IDR</v>
      </c>
      <c r="L21" s="18">
        <f t="shared" si="1"/>
        <v>150000000</v>
      </c>
      <c r="M21" s="21">
        <f>L21/_xlfn.XLOOKUP(K21,Validation!$F$3:$F$12,Validation!$G$3:$G$12,0)</f>
        <v>14134.941575574821</v>
      </c>
      <c r="N21" s="31">
        <f>IFERROR(SUMIFS(M:M, B:B, B21 &amp; "*"), "")</f>
        <v>14134.941575574821</v>
      </c>
      <c r="O21" s="32"/>
      <c r="P21" s="27"/>
      <c r="Q21" s="23"/>
    </row>
    <row r="22" spans="2:17" x14ac:dyDescent="0.35">
      <c r="B22" s="46" t="s">
        <v>62</v>
      </c>
      <c r="C22" s="43" t="s">
        <v>63</v>
      </c>
      <c r="D22" s="23" t="s">
        <v>24</v>
      </c>
      <c r="E22" s="32"/>
      <c r="G22" s="27"/>
      <c r="I22" s="29"/>
      <c r="J22" s="18"/>
      <c r="K22" s="29"/>
      <c r="L22" s="18"/>
      <c r="M22" s="21"/>
      <c r="N22" s="21"/>
      <c r="O22" s="32"/>
      <c r="P22" s="27"/>
      <c r="Q22" s="23"/>
    </row>
    <row r="23" spans="2:17" x14ac:dyDescent="0.35">
      <c r="B23" s="46" t="s">
        <v>64</v>
      </c>
      <c r="C23" s="43" t="s">
        <v>65</v>
      </c>
      <c r="D23" s="23" t="s">
        <v>24</v>
      </c>
      <c r="E23" s="32"/>
      <c r="G23" s="27"/>
      <c r="I23" s="29"/>
      <c r="J23" s="18"/>
      <c r="K23" s="29"/>
      <c r="L23" s="18"/>
      <c r="M23" s="21"/>
      <c r="N23" s="21"/>
      <c r="O23" s="32"/>
      <c r="P23" s="27"/>
      <c r="Q23" s="23"/>
    </row>
    <row r="24" spans="2:17" x14ac:dyDescent="0.35">
      <c r="B24" s="45" t="s">
        <v>66</v>
      </c>
      <c r="C24" s="42" t="s">
        <v>67</v>
      </c>
      <c r="D24" s="23" t="s">
        <v>24</v>
      </c>
      <c r="E24" s="32"/>
      <c r="G24" s="27"/>
      <c r="I24" s="29"/>
      <c r="J24" s="18"/>
      <c r="K24" s="29">
        <f t="shared" si="0"/>
        <v>0</v>
      </c>
      <c r="L24" s="18">
        <f t="shared" si="1"/>
        <v>0</v>
      </c>
      <c r="M24" s="21"/>
      <c r="N24" s="31">
        <f>IFERROR(SUMIFS(M:M, B:B, B24 &amp; "*"), "")</f>
        <v>0</v>
      </c>
      <c r="O24" s="32"/>
      <c r="P24" s="27"/>
      <c r="Q24" s="23"/>
    </row>
    <row r="25" spans="2:17" x14ac:dyDescent="0.35">
      <c r="B25" s="44" t="s">
        <v>68</v>
      </c>
      <c r="C25" t="s">
        <v>69</v>
      </c>
      <c r="D25" s="23" t="s">
        <v>24</v>
      </c>
      <c r="E25" s="32"/>
      <c r="G25" s="27"/>
      <c r="I25" s="29"/>
      <c r="J25" s="18"/>
      <c r="K25" s="29"/>
      <c r="L25" s="18"/>
      <c r="M25" s="21"/>
      <c r="N25" s="21"/>
      <c r="O25" s="32"/>
      <c r="P25" s="27"/>
      <c r="Q25" s="23"/>
    </row>
    <row r="26" spans="2:17" x14ac:dyDescent="0.35">
      <c r="B26" s="44" t="s">
        <v>70</v>
      </c>
      <c r="C26" t="s">
        <v>71</v>
      </c>
      <c r="D26" s="23" t="s">
        <v>24</v>
      </c>
      <c r="E26" s="32"/>
      <c r="G26" s="27"/>
      <c r="I26" s="29"/>
      <c r="J26" s="18"/>
      <c r="K26" s="29"/>
      <c r="L26" s="18"/>
      <c r="M26" s="21"/>
      <c r="N26" s="21"/>
      <c r="O26" s="32"/>
      <c r="P26" s="27"/>
      <c r="Q26" s="23"/>
    </row>
    <row r="27" spans="2:17" x14ac:dyDescent="0.35">
      <c r="B27" s="44" t="s">
        <v>72</v>
      </c>
      <c r="C27" s="43" t="s">
        <v>73</v>
      </c>
      <c r="D27" s="23" t="s">
        <v>24</v>
      </c>
      <c r="E27" s="32"/>
      <c r="G27" s="27"/>
      <c r="I27" s="29"/>
      <c r="J27" s="18"/>
      <c r="K27" s="29"/>
      <c r="L27" s="18"/>
      <c r="M27" s="21"/>
      <c r="N27" s="21"/>
      <c r="O27" s="32"/>
      <c r="P27" s="27"/>
      <c r="Q27" s="23"/>
    </row>
    <row r="28" spans="2:17" x14ac:dyDescent="0.35">
      <c r="B28" s="44" t="s">
        <v>74</v>
      </c>
      <c r="C28" s="27" t="s">
        <v>75</v>
      </c>
      <c r="D28" s="23" t="s">
        <v>24</v>
      </c>
      <c r="E28" s="32"/>
      <c r="G28" s="27"/>
      <c r="I28" s="29"/>
      <c r="J28" s="18"/>
      <c r="K28" s="29">
        <f t="shared" si="0"/>
        <v>0</v>
      </c>
      <c r="L28" s="18">
        <f t="shared" si="1"/>
        <v>0</v>
      </c>
      <c r="M28" s="21"/>
      <c r="N28" s="21"/>
      <c r="O28" s="32"/>
      <c r="P28" s="27"/>
      <c r="Q28" s="23"/>
    </row>
    <row r="29" spans="2:17" x14ac:dyDescent="0.35">
      <c r="B29" s="45" t="s">
        <v>76</v>
      </c>
      <c r="C29" s="42" t="s">
        <v>77</v>
      </c>
      <c r="D29" s="23" t="s">
        <v>24</v>
      </c>
      <c r="E29" s="32"/>
      <c r="G29" s="27"/>
      <c r="I29" s="29"/>
      <c r="J29" s="18"/>
      <c r="K29" s="29">
        <f t="shared" si="0"/>
        <v>0</v>
      </c>
      <c r="L29" s="18">
        <f t="shared" si="1"/>
        <v>0</v>
      </c>
      <c r="M29" s="21"/>
      <c r="N29" s="21"/>
      <c r="O29" s="32"/>
      <c r="P29" s="27"/>
      <c r="Q29" s="23"/>
    </row>
    <row r="30" spans="2:17" x14ac:dyDescent="0.35">
      <c r="B30" s="44" t="s">
        <v>78</v>
      </c>
      <c r="C30" s="43" t="s">
        <v>79</v>
      </c>
      <c r="D30" s="23"/>
      <c r="E30" s="32"/>
      <c r="G30" s="27"/>
      <c r="I30" s="29"/>
      <c r="J30" s="18"/>
      <c r="K30" s="29"/>
      <c r="L30" s="18"/>
      <c r="M30" s="21"/>
      <c r="N30" s="21"/>
      <c r="O30" s="32"/>
      <c r="P30" s="27"/>
      <c r="Q30" s="23"/>
    </row>
    <row r="31" spans="2:17" x14ac:dyDescent="0.35">
      <c r="B31" s="44" t="s">
        <v>80</v>
      </c>
      <c r="C31" s="27" t="s">
        <v>81</v>
      </c>
      <c r="D31" s="23" t="s">
        <v>24</v>
      </c>
      <c r="E31" s="32"/>
      <c r="G31" s="27"/>
      <c r="I31" s="29"/>
      <c r="J31" s="18"/>
      <c r="K31" s="29">
        <f t="shared" si="0"/>
        <v>0</v>
      </c>
      <c r="L31" s="18">
        <f t="shared" si="1"/>
        <v>0</v>
      </c>
      <c r="M31" s="21"/>
      <c r="N31" s="21"/>
      <c r="O31" s="32"/>
      <c r="P31" s="27"/>
      <c r="Q31" s="23"/>
    </row>
    <row r="32" spans="2:17" x14ac:dyDescent="0.35">
      <c r="B32" s="44" t="s">
        <v>82</v>
      </c>
      <c r="C32" s="27" t="s">
        <v>83</v>
      </c>
      <c r="D32" s="23" t="s">
        <v>24</v>
      </c>
      <c r="E32" s="32"/>
      <c r="G32" s="27"/>
      <c r="I32" s="29"/>
      <c r="J32" s="18"/>
      <c r="K32" s="29">
        <f t="shared" si="0"/>
        <v>0</v>
      </c>
      <c r="L32" s="18">
        <f t="shared" si="1"/>
        <v>0</v>
      </c>
      <c r="M32" s="21"/>
      <c r="N32" s="21"/>
      <c r="O32" s="32"/>
      <c r="P32" s="27"/>
      <c r="Q32" s="23"/>
    </row>
    <row r="33" spans="2:17" x14ac:dyDescent="0.35">
      <c r="B33" s="45" t="s">
        <v>84</v>
      </c>
      <c r="C33" s="42" t="s">
        <v>85</v>
      </c>
      <c r="D33" s="23" t="s">
        <v>24</v>
      </c>
      <c r="E33" s="32"/>
      <c r="G33" s="27"/>
      <c r="I33" s="29"/>
      <c r="J33" s="18"/>
      <c r="K33" s="29">
        <f t="shared" si="0"/>
        <v>0</v>
      </c>
      <c r="L33" s="18">
        <f t="shared" si="1"/>
        <v>0</v>
      </c>
      <c r="M33" s="21"/>
      <c r="N33" s="21"/>
      <c r="O33" s="32"/>
      <c r="P33" s="27"/>
      <c r="Q33" s="23"/>
    </row>
    <row r="34" spans="2:17" x14ac:dyDescent="0.35">
      <c r="B34" s="45" t="s">
        <v>86</v>
      </c>
      <c r="C34" s="42" t="s">
        <v>87</v>
      </c>
      <c r="D34" s="23" t="s">
        <v>88</v>
      </c>
      <c r="E34" s="32"/>
      <c r="G34" s="27"/>
      <c r="I34" s="29"/>
      <c r="J34" s="18"/>
      <c r="K34" s="29">
        <f t="shared" si="0"/>
        <v>0</v>
      </c>
      <c r="L34" s="18">
        <f t="shared" si="1"/>
        <v>0</v>
      </c>
      <c r="M34" s="21"/>
      <c r="N34" s="21"/>
      <c r="O34" s="32"/>
      <c r="P34" s="27"/>
      <c r="Q34" s="23"/>
    </row>
    <row r="35" spans="2:17" x14ac:dyDescent="0.35">
      <c r="B35" s="47"/>
      <c r="C35" s="27"/>
      <c r="D35" s="23"/>
      <c r="E35" s="32"/>
      <c r="G35" s="27"/>
      <c r="I35" s="29"/>
      <c r="J35" s="18"/>
      <c r="K35" s="29"/>
      <c r="L35" s="18"/>
      <c r="M35" s="21"/>
      <c r="N35" s="21"/>
      <c r="O35" s="32"/>
      <c r="P35" s="27"/>
      <c r="Q35" s="23"/>
    </row>
    <row r="36" spans="2:17" x14ac:dyDescent="0.35">
      <c r="B36" s="48"/>
      <c r="C36" s="28"/>
      <c r="D36" s="24"/>
      <c r="E36" s="33"/>
      <c r="F36" s="19"/>
      <c r="G36" s="28"/>
      <c r="H36" s="19"/>
      <c r="I36" s="30"/>
      <c r="J36" s="20"/>
      <c r="K36" s="30"/>
      <c r="L36" s="20"/>
      <c r="M36" s="22"/>
      <c r="N36" s="22"/>
      <c r="O36" s="33"/>
      <c r="P36" s="28"/>
      <c r="Q36" s="24"/>
    </row>
  </sheetData>
  <mergeCells count="12">
    <mergeCell ref="I7:I8"/>
    <mergeCell ref="B7:B8"/>
    <mergeCell ref="C7:C8"/>
    <mergeCell ref="D7:D8"/>
    <mergeCell ref="E7:E8"/>
    <mergeCell ref="F7:F8"/>
    <mergeCell ref="G7:G8"/>
    <mergeCell ref="J7:J8"/>
    <mergeCell ref="K7:K8"/>
    <mergeCell ref="L7:L8"/>
    <mergeCell ref="O7:P7"/>
    <mergeCell ref="Q7:Q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453AA-D15F-4504-ADBC-4EBF7FD00E8F}">
  <dimension ref="B1:N23"/>
  <sheetViews>
    <sheetView tabSelected="1" zoomScale="55" zoomScaleNormal="55" workbookViewId="0">
      <selection activeCell="D10" sqref="D10"/>
    </sheetView>
  </sheetViews>
  <sheetFormatPr defaultRowHeight="14.5" x14ac:dyDescent="0.35"/>
  <cols>
    <col min="1" max="1" width="1.1796875" customWidth="1"/>
    <col min="2" max="2" width="15.26953125" style="1" customWidth="1"/>
    <col min="3" max="3" width="46.7265625" style="59" customWidth="1"/>
    <col min="4" max="4" width="21.54296875" customWidth="1"/>
    <col min="5" max="5" width="9.36328125" customWidth="1"/>
    <col min="6" max="7" width="10.81640625" customWidth="1"/>
    <col min="8" max="8" width="5.1796875" style="8" customWidth="1"/>
    <col min="9" max="9" width="15.81640625" style="60" customWidth="1"/>
    <col min="10" max="10" width="6" style="8" customWidth="1"/>
    <col min="11" max="11" width="17.08984375" style="60" customWidth="1"/>
    <col min="12" max="13" width="16.26953125" style="8" customWidth="1"/>
    <col min="14" max="14" width="50.453125" bestFit="1" customWidth="1"/>
  </cols>
  <sheetData>
    <row r="1" spans="2:14" x14ac:dyDescent="0.35">
      <c r="B1"/>
    </row>
    <row r="2" spans="2:14" s="97" customFormat="1" x14ac:dyDescent="0.35">
      <c r="B2" s="114" t="s">
        <v>206</v>
      </c>
      <c r="C2" s="114" t="str">
        <f>'Activities Budget'!D2</f>
        <v>Creative Sector Copyright Commercialisation Programme to Support MSMEs and Women in Cambodia under RCEP</v>
      </c>
      <c r="H2" s="147"/>
      <c r="I2" s="148"/>
      <c r="J2" s="147"/>
      <c r="K2" s="148"/>
      <c r="L2" s="147"/>
      <c r="M2" s="147"/>
    </row>
    <row r="3" spans="2:14" ht="15" thickBot="1" x14ac:dyDescent="0.4">
      <c r="B3"/>
    </row>
    <row r="4" spans="2:14" s="104" customFormat="1" ht="14.5" customHeight="1" x14ac:dyDescent="0.35">
      <c r="B4" s="217" t="s">
        <v>27</v>
      </c>
      <c r="C4" s="219" t="s">
        <v>4</v>
      </c>
      <c r="D4" s="215" t="s">
        <v>12</v>
      </c>
      <c r="E4" s="221" t="s">
        <v>13</v>
      </c>
      <c r="F4" s="223" t="s">
        <v>14</v>
      </c>
      <c r="G4" s="225" t="s">
        <v>89</v>
      </c>
      <c r="H4" s="227" t="s">
        <v>15</v>
      </c>
      <c r="I4" s="229" t="s">
        <v>16</v>
      </c>
      <c r="J4" s="227" t="s">
        <v>15</v>
      </c>
      <c r="K4" s="229" t="s">
        <v>251</v>
      </c>
      <c r="L4" s="103" t="s">
        <v>5</v>
      </c>
      <c r="M4" s="103" t="s">
        <v>17</v>
      </c>
      <c r="N4" s="215" t="s">
        <v>7</v>
      </c>
    </row>
    <row r="5" spans="2:14" s="104" customFormat="1" ht="15" thickBot="1" x14ac:dyDescent="0.4">
      <c r="B5" s="218"/>
      <c r="C5" s="220"/>
      <c r="D5" s="216"/>
      <c r="E5" s="222"/>
      <c r="F5" s="224"/>
      <c r="G5" s="226"/>
      <c r="H5" s="228"/>
      <c r="I5" s="230"/>
      <c r="J5" s="228"/>
      <c r="K5" s="230"/>
      <c r="L5" s="105" t="s">
        <v>8</v>
      </c>
      <c r="M5" s="105" t="s">
        <v>227</v>
      </c>
      <c r="N5" s="216"/>
    </row>
    <row r="6" spans="2:14" s="157" customFormat="1" ht="63" customHeight="1" x14ac:dyDescent="0.35">
      <c r="B6" s="151" t="str">
        <f>'Activities Budget'!B15</f>
        <v>3.1.2</v>
      </c>
      <c r="C6" s="150" t="s">
        <v>253</v>
      </c>
      <c r="D6" s="130"/>
      <c r="E6" s="152"/>
      <c r="F6" s="153"/>
      <c r="G6" s="154"/>
      <c r="H6" s="155"/>
      <c r="I6" s="156"/>
      <c r="J6" s="155"/>
      <c r="K6" s="187">
        <f>K11+K16+K19</f>
        <v>18200</v>
      </c>
      <c r="L6" s="187">
        <f>L11+L16+L19</f>
        <v>27833.00198807157</v>
      </c>
      <c r="M6" s="199">
        <f>M11+M16+M19</f>
        <v>27833.00198807157</v>
      </c>
      <c r="N6" s="130"/>
    </row>
    <row r="7" spans="2:14" x14ac:dyDescent="0.35">
      <c r="B7" s="17"/>
      <c r="C7" s="100" t="s">
        <v>202</v>
      </c>
      <c r="D7" s="23"/>
      <c r="E7" s="32"/>
      <c r="F7" s="12">
        <f>SUM(F8:F9)</f>
        <v>100</v>
      </c>
      <c r="G7" s="27"/>
      <c r="H7" s="29"/>
      <c r="I7" s="62"/>
      <c r="J7" s="29"/>
      <c r="K7" s="188"/>
      <c r="L7" s="193"/>
      <c r="M7" s="193"/>
      <c r="N7" s="23"/>
    </row>
    <row r="8" spans="2:14" x14ac:dyDescent="0.35">
      <c r="B8" s="17"/>
      <c r="C8" s="101" t="s">
        <v>213</v>
      </c>
      <c r="D8" s="23"/>
      <c r="E8" s="32" t="s">
        <v>42</v>
      </c>
      <c r="F8">
        <v>75</v>
      </c>
      <c r="G8" s="27"/>
      <c r="H8" s="29"/>
      <c r="I8" s="62"/>
      <c r="J8" s="29"/>
      <c r="K8" s="188"/>
      <c r="L8" s="193"/>
      <c r="M8" s="193"/>
      <c r="N8" s="23"/>
    </row>
    <row r="9" spans="2:14" x14ac:dyDescent="0.35">
      <c r="B9" s="17"/>
      <c r="C9" s="101" t="s">
        <v>212</v>
      </c>
      <c r="D9" s="23"/>
      <c r="E9" s="92" t="s">
        <v>42</v>
      </c>
      <c r="F9" s="149">
        <v>25</v>
      </c>
      <c r="G9" s="27"/>
      <c r="H9" s="29"/>
      <c r="I9" s="62"/>
      <c r="J9" s="29"/>
      <c r="K9" s="188"/>
      <c r="L9" s="193"/>
      <c r="M9" s="193"/>
      <c r="N9" s="23"/>
    </row>
    <row r="10" spans="2:14" x14ac:dyDescent="0.35">
      <c r="B10" s="17"/>
      <c r="C10" s="101"/>
      <c r="D10" s="23"/>
      <c r="E10" s="32"/>
      <c r="G10" s="27"/>
      <c r="H10" s="29"/>
      <c r="I10" s="62"/>
      <c r="J10" s="29"/>
      <c r="K10" s="188"/>
      <c r="L10" s="193"/>
      <c r="M10" s="193"/>
      <c r="N10" s="23"/>
    </row>
    <row r="11" spans="2:14" s="97" customFormat="1" ht="29" x14ac:dyDescent="0.35">
      <c r="B11" s="129" t="s">
        <v>217</v>
      </c>
      <c r="C11" s="122" t="s">
        <v>203</v>
      </c>
      <c r="D11" s="123"/>
      <c r="E11" s="124"/>
      <c r="F11" s="125"/>
      <c r="G11" s="126"/>
      <c r="H11" s="127"/>
      <c r="I11" s="128"/>
      <c r="J11" s="127"/>
      <c r="K11" s="189">
        <f>SUM(K12:K15)</f>
        <v>4400</v>
      </c>
      <c r="L11" s="194">
        <f>SUM(L12:L15)</f>
        <v>6728.8576234898292</v>
      </c>
      <c r="M11" s="194">
        <f>L11</f>
        <v>6728.8576234898292</v>
      </c>
      <c r="N11" s="177" t="s">
        <v>254</v>
      </c>
    </row>
    <row r="12" spans="2:14" x14ac:dyDescent="0.35">
      <c r="B12" s="17" t="s">
        <v>218</v>
      </c>
      <c r="C12" s="113" t="s">
        <v>247</v>
      </c>
      <c r="D12" s="23" t="s">
        <v>41</v>
      </c>
      <c r="E12" s="32" t="s">
        <v>42</v>
      </c>
      <c r="F12">
        <f>F9</f>
        <v>25</v>
      </c>
      <c r="G12" s="27">
        <v>4</v>
      </c>
      <c r="H12" s="29" t="s">
        <v>21</v>
      </c>
      <c r="I12" s="61">
        <v>19</v>
      </c>
      <c r="J12" s="29" t="str">
        <f t="shared" ref="J12:J14" si="0">H12</f>
        <v>USD</v>
      </c>
      <c r="K12" s="188">
        <f t="shared" ref="K12:K14" si="1">F12*G12*I12</f>
        <v>1900</v>
      </c>
      <c r="L12" s="193">
        <f>K12/_xlfn.XLOOKUP(J12,Validation!$F$3:$F$12,Validation!$G$3:$G$12,0)</f>
        <v>2905.6430646887902</v>
      </c>
      <c r="M12" s="193"/>
      <c r="N12" s="64"/>
    </row>
    <row r="13" spans="2:14" x14ac:dyDescent="0.35">
      <c r="B13" s="17" t="s">
        <v>219</v>
      </c>
      <c r="C13" s="95" t="s">
        <v>248</v>
      </c>
      <c r="D13" s="23" t="s">
        <v>41</v>
      </c>
      <c r="E13" s="32" t="s">
        <v>42</v>
      </c>
      <c r="F13">
        <f>F9</f>
        <v>25</v>
      </c>
      <c r="G13" s="27">
        <v>3</v>
      </c>
      <c r="H13" s="29" t="s">
        <v>21</v>
      </c>
      <c r="I13" s="61">
        <v>20</v>
      </c>
      <c r="J13" s="29" t="str">
        <f t="shared" si="0"/>
        <v>USD</v>
      </c>
      <c r="K13" s="188">
        <f t="shared" si="1"/>
        <v>1500</v>
      </c>
      <c r="L13" s="193">
        <f>K13/_xlfn.XLOOKUP(J13,Validation!$F$3:$F$12,Validation!$G$3:$G$12,0)</f>
        <v>2293.9287352806236</v>
      </c>
      <c r="M13" s="193"/>
      <c r="N13" s="64"/>
    </row>
    <row r="14" spans="2:14" s="97" customFormat="1" ht="19" customHeight="1" x14ac:dyDescent="0.35">
      <c r="B14" s="17" t="s">
        <v>220</v>
      </c>
      <c r="C14" s="95" t="s">
        <v>210</v>
      </c>
      <c r="D14" s="96" t="s">
        <v>41</v>
      </c>
      <c r="E14" s="92" t="s">
        <v>42</v>
      </c>
      <c r="F14" s="97">
        <f>F9</f>
        <v>25</v>
      </c>
      <c r="G14" s="93">
        <v>2</v>
      </c>
      <c r="H14" s="91" t="s">
        <v>21</v>
      </c>
      <c r="I14" s="98">
        <v>20</v>
      </c>
      <c r="J14" s="91" t="str">
        <f t="shared" si="0"/>
        <v>USD</v>
      </c>
      <c r="K14" s="158">
        <f t="shared" si="1"/>
        <v>1000</v>
      </c>
      <c r="L14" s="195">
        <f>K14/_xlfn.XLOOKUP(J14,Validation!$F$3:$F$12,Validation!$G$3:$G$12,0)</f>
        <v>1529.285823520416</v>
      </c>
      <c r="M14" s="195"/>
      <c r="N14" s="115"/>
    </row>
    <row r="15" spans="2:14" x14ac:dyDescent="0.35">
      <c r="B15" s="17"/>
      <c r="C15" s="94"/>
      <c r="D15" s="23"/>
      <c r="E15" s="32"/>
      <c r="G15" s="27"/>
      <c r="H15" s="29"/>
      <c r="I15" s="112"/>
      <c r="J15" s="29"/>
      <c r="K15" s="188"/>
      <c r="L15" s="193"/>
      <c r="M15" s="193"/>
      <c r="N15" s="64"/>
    </row>
    <row r="16" spans="2:14" s="114" customFormat="1" ht="30.5" customHeight="1" x14ac:dyDescent="0.35">
      <c r="B16" s="129" t="s">
        <v>221</v>
      </c>
      <c r="C16" s="122" t="s">
        <v>214</v>
      </c>
      <c r="D16" s="123"/>
      <c r="E16" s="124"/>
      <c r="F16" s="125"/>
      <c r="G16" s="126"/>
      <c r="H16" s="127"/>
      <c r="I16" s="128"/>
      <c r="J16" s="127">
        <f t="shared" ref="J16:J18" si="2">H16</f>
        <v>0</v>
      </c>
      <c r="K16" s="189">
        <f>SUM(K17:K18)</f>
        <v>13800</v>
      </c>
      <c r="L16" s="194">
        <f>SUM(L17:L18)</f>
        <v>21104.144364581742</v>
      </c>
      <c r="M16" s="194">
        <f>L16</f>
        <v>21104.144364581742</v>
      </c>
      <c r="N16" s="123"/>
    </row>
    <row r="17" spans="2:14" s="97" customFormat="1" ht="56" customHeight="1" x14ac:dyDescent="0.35">
      <c r="B17" s="99" t="s">
        <v>222</v>
      </c>
      <c r="C17" s="95" t="s">
        <v>216</v>
      </c>
      <c r="D17" s="96" t="s">
        <v>24</v>
      </c>
      <c r="E17" s="92" t="s">
        <v>42</v>
      </c>
      <c r="F17" s="97">
        <f>F7</f>
        <v>100</v>
      </c>
      <c r="G17" s="93">
        <v>2</v>
      </c>
      <c r="H17" s="91" t="s">
        <v>21</v>
      </c>
      <c r="I17" s="98">
        <v>29</v>
      </c>
      <c r="J17" s="91" t="str">
        <f t="shared" si="2"/>
        <v>USD</v>
      </c>
      <c r="K17" s="158">
        <f>F17*G17*I17</f>
        <v>5800</v>
      </c>
      <c r="L17" s="195">
        <f>K17/_xlfn.XLOOKUP(J17,Validation!$F$3:$F$12,Validation!$G$3:$G$12,0)</f>
        <v>8869.857776418412</v>
      </c>
      <c r="M17" s="195"/>
      <c r="N17" s="95" t="s">
        <v>255</v>
      </c>
    </row>
    <row r="18" spans="2:14" s="97" customFormat="1" ht="66.5" customHeight="1" x14ac:dyDescent="0.35">
      <c r="B18" s="99" t="s">
        <v>223</v>
      </c>
      <c r="C18" s="95" t="s">
        <v>245</v>
      </c>
      <c r="D18" s="96" t="s">
        <v>24</v>
      </c>
      <c r="E18" s="92" t="s">
        <v>23</v>
      </c>
      <c r="F18" s="97">
        <v>1</v>
      </c>
      <c r="G18" s="93">
        <v>2</v>
      </c>
      <c r="H18" s="91" t="s">
        <v>21</v>
      </c>
      <c r="I18" s="171">
        <v>4000</v>
      </c>
      <c r="J18" s="91" t="str">
        <f t="shared" si="2"/>
        <v>USD</v>
      </c>
      <c r="K18" s="158">
        <f t="shared" ref="K18" si="3">F18*G18*I18</f>
        <v>8000</v>
      </c>
      <c r="L18" s="195">
        <f>K18/_xlfn.XLOOKUP(J18,Validation!$F$3:$F$12,Validation!$G$3:$G$12,0)</f>
        <v>12234.286588163328</v>
      </c>
      <c r="M18" s="195"/>
      <c r="N18" s="170" t="s">
        <v>256</v>
      </c>
    </row>
    <row r="19" spans="2:14" s="114" customFormat="1" ht="29" x14ac:dyDescent="0.35">
      <c r="B19" s="178" t="s">
        <v>224</v>
      </c>
      <c r="C19" s="179" t="s">
        <v>87</v>
      </c>
      <c r="D19" s="180" t="s">
        <v>88</v>
      </c>
      <c r="E19" s="181"/>
      <c r="F19" s="182"/>
      <c r="G19" s="183"/>
      <c r="H19" s="184"/>
      <c r="I19" s="185"/>
      <c r="J19" s="184"/>
      <c r="K19" s="190"/>
      <c r="L19" s="196"/>
      <c r="M19" s="196"/>
      <c r="N19" s="179" t="s">
        <v>211</v>
      </c>
    </row>
    <row r="20" spans="2:14" s="12" customFormat="1" x14ac:dyDescent="0.35">
      <c r="B20" s="99" t="s">
        <v>225</v>
      </c>
      <c r="C20" s="94" t="s">
        <v>208</v>
      </c>
      <c r="D20" s="118" t="s">
        <v>19</v>
      </c>
      <c r="E20" s="119"/>
      <c r="G20" s="26"/>
      <c r="H20" s="120" t="s">
        <v>21</v>
      </c>
      <c r="I20" s="121"/>
      <c r="J20" s="120" t="str">
        <f>H20</f>
        <v>USD</v>
      </c>
      <c r="K20" s="191"/>
      <c r="L20" s="197"/>
      <c r="M20" s="197"/>
      <c r="N20" s="118"/>
    </row>
    <row r="21" spans="2:14" s="12" customFormat="1" x14ac:dyDescent="0.35">
      <c r="B21" s="99" t="s">
        <v>226</v>
      </c>
      <c r="C21" s="94" t="s">
        <v>209</v>
      </c>
      <c r="D21" s="118" t="s">
        <v>19</v>
      </c>
      <c r="E21" s="119"/>
      <c r="G21" s="26"/>
      <c r="H21" s="120" t="s">
        <v>21</v>
      </c>
      <c r="I21" s="121"/>
      <c r="J21" s="120" t="str">
        <f>H21</f>
        <v>USD</v>
      </c>
      <c r="K21" s="191"/>
      <c r="L21" s="197"/>
      <c r="M21" s="197"/>
      <c r="N21" s="118"/>
    </row>
    <row r="22" spans="2:14" x14ac:dyDescent="0.35">
      <c r="B22" s="25"/>
      <c r="C22" s="94"/>
      <c r="D22" s="23"/>
      <c r="E22" s="32"/>
      <c r="G22" s="27"/>
      <c r="H22" s="29"/>
      <c r="I22" s="61"/>
      <c r="J22" s="29"/>
      <c r="K22" s="188"/>
      <c r="L22" s="193"/>
      <c r="M22" s="193"/>
      <c r="N22" s="23"/>
    </row>
    <row r="23" spans="2:14" ht="15" thickBot="1" x14ac:dyDescent="0.4">
      <c r="B23" s="35"/>
      <c r="C23" s="102"/>
      <c r="D23" s="24"/>
      <c r="E23" s="33"/>
      <c r="F23" s="19"/>
      <c r="G23" s="28"/>
      <c r="H23" s="30"/>
      <c r="I23" s="63"/>
      <c r="J23" s="30"/>
      <c r="K23" s="192"/>
      <c r="L23" s="198"/>
      <c r="M23" s="22"/>
      <c r="N23" s="24"/>
    </row>
  </sheetData>
  <mergeCells count="11">
    <mergeCell ref="N4:N5"/>
    <mergeCell ref="B4:B5"/>
    <mergeCell ref="C4:C5"/>
    <mergeCell ref="D4:D5"/>
    <mergeCell ref="E4:E5"/>
    <mergeCell ref="F4:F5"/>
    <mergeCell ref="G4:G5"/>
    <mergeCell ref="H4:H5"/>
    <mergeCell ref="I4:I5"/>
    <mergeCell ref="J4:J5"/>
    <mergeCell ref="K4:K5"/>
  </mergeCells>
  <phoneticPr fontId="3" type="noConversion"/>
  <dataValidations count="2">
    <dataValidation type="whole" operator="greaterThan" allowBlank="1" showInputMessage="1" showErrorMessage="1" error="Input Number" sqref="F1:F1048576" xr:uid="{92DA1C6E-78CB-4168-A8F2-E13395077B93}">
      <formula1>0</formula1>
    </dataValidation>
    <dataValidation operator="greaterThan" allowBlank="1" showInputMessage="1" showErrorMessage="1" error="Input Number" sqref="G1:G1048576" xr:uid="{A0988B34-C3B7-4071-B084-08407826D001}"/>
  </dataValidations>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8D89968F-FBC8-4D0F-A272-4529EAC489BA}">
          <x14:formula1>
            <xm:f>Validation!$F$3:$F$12</xm:f>
          </x14:formula1>
          <xm:sqref>H1:H1048576</xm:sqref>
        </x14:dataValidation>
        <x14:dataValidation type="list" allowBlank="1" showInputMessage="1" showErrorMessage="1" error="Use Drop Down List_x000a_" xr:uid="{2F07B717-B5CD-4ED7-BEFE-EA828D154DB4}">
          <x14:formula1>
            <xm:f>Validation!$B$3:$B$20</xm:f>
          </x14:formula1>
          <xm:sqref>D1:D1048576</xm:sqref>
        </x14:dataValidation>
        <x14:dataValidation type="list" allowBlank="1" showInputMessage="1" showErrorMessage="1" error="See Drop Down Menu" xr:uid="{F1C53DD4-D26B-47B2-B85D-CAE85357E061}">
          <x14:formula1>
            <xm:f>Validation!$D$3:$D$17</xm:f>
          </x14:formula1>
          <xm:sqref>E1:E1048576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54" customFormat="1" ht="29" x14ac:dyDescent="0.35">
      <c r="B2" s="52" t="s">
        <v>94</v>
      </c>
      <c r="C2" s="52" t="s">
        <v>95</v>
      </c>
      <c r="D2" s="52" t="s">
        <v>96</v>
      </c>
      <c r="E2" s="52" t="s">
        <v>97</v>
      </c>
      <c r="F2" s="52" t="s">
        <v>45</v>
      </c>
      <c r="G2" s="53" t="s">
        <v>98</v>
      </c>
      <c r="H2" s="52" t="s">
        <v>99</v>
      </c>
      <c r="I2" s="53" t="s">
        <v>100</v>
      </c>
      <c r="J2" s="52" t="s">
        <v>101</v>
      </c>
      <c r="K2" s="10"/>
    </row>
    <row r="3" spans="2:11" x14ac:dyDescent="0.35">
      <c r="B3" t="s">
        <v>102</v>
      </c>
      <c r="C3" s="13">
        <v>240</v>
      </c>
      <c r="D3" s="11">
        <v>0.55000000000000004</v>
      </c>
      <c r="E3" s="13">
        <f>C3*D3</f>
        <v>132</v>
      </c>
      <c r="F3" s="13">
        <f>C3-E3</f>
        <v>108</v>
      </c>
      <c r="G3" s="16">
        <v>34</v>
      </c>
      <c r="H3" s="14" t="s">
        <v>103</v>
      </c>
      <c r="I3" s="16">
        <v>12</v>
      </c>
      <c r="J3" t="s">
        <v>104</v>
      </c>
      <c r="K3" s="15"/>
    </row>
    <row r="4" spans="2:11" x14ac:dyDescent="0.35">
      <c r="B4" t="s">
        <v>3</v>
      </c>
      <c r="C4" s="13">
        <v>340</v>
      </c>
      <c r="D4" s="11">
        <v>0.5</v>
      </c>
      <c r="E4" s="13">
        <f t="shared" ref="E4:E10" si="0">C4*D4</f>
        <v>170</v>
      </c>
      <c r="F4" s="13">
        <f t="shared" ref="F4:F10" si="1">C4-E4</f>
        <v>170</v>
      </c>
      <c r="G4" s="41">
        <v>10</v>
      </c>
      <c r="H4" s="14" t="s">
        <v>105</v>
      </c>
      <c r="I4" s="41">
        <v>10</v>
      </c>
      <c r="J4" t="s">
        <v>106</v>
      </c>
      <c r="K4" s="15"/>
    </row>
    <row r="5" spans="2:11" x14ac:dyDescent="0.35">
      <c r="B5" t="s">
        <v>107</v>
      </c>
      <c r="C5" s="13">
        <v>300</v>
      </c>
      <c r="D5" s="11">
        <v>0.6</v>
      </c>
      <c r="E5" s="13">
        <f t="shared" si="0"/>
        <v>180</v>
      </c>
      <c r="F5" s="13">
        <f t="shared" si="1"/>
        <v>120</v>
      </c>
      <c r="G5" s="16">
        <v>10</v>
      </c>
      <c r="H5" s="14" t="s">
        <v>108</v>
      </c>
      <c r="I5" s="16">
        <v>10</v>
      </c>
      <c r="J5" t="s">
        <v>109</v>
      </c>
      <c r="K5" s="15"/>
    </row>
    <row r="6" spans="2:11" x14ac:dyDescent="0.35">
      <c r="B6" t="s">
        <v>91</v>
      </c>
      <c r="C6" s="13">
        <v>283</v>
      </c>
      <c r="D6" s="11">
        <v>0.71</v>
      </c>
      <c r="E6" s="13">
        <f t="shared" si="0"/>
        <v>200.92999999999998</v>
      </c>
      <c r="F6" s="13">
        <f t="shared" si="1"/>
        <v>82.070000000000022</v>
      </c>
      <c r="G6" s="16">
        <v>12</v>
      </c>
      <c r="H6" s="14" t="s">
        <v>110</v>
      </c>
      <c r="I6" s="16">
        <v>10</v>
      </c>
      <c r="J6" t="s">
        <v>111</v>
      </c>
      <c r="K6" s="15"/>
    </row>
    <row r="7" spans="2:11" x14ac:dyDescent="0.35">
      <c r="B7" t="s">
        <v>112</v>
      </c>
      <c r="C7" s="13">
        <v>333</v>
      </c>
      <c r="D7" s="11">
        <v>0.68</v>
      </c>
      <c r="E7" s="13">
        <f t="shared" si="0"/>
        <v>226.44000000000003</v>
      </c>
      <c r="F7" s="13">
        <f t="shared" si="1"/>
        <v>106.55999999999997</v>
      </c>
      <c r="G7" s="16">
        <v>10</v>
      </c>
      <c r="H7" s="14" t="s">
        <v>113</v>
      </c>
      <c r="I7" s="16">
        <v>10</v>
      </c>
      <c r="J7" t="s">
        <v>114</v>
      </c>
      <c r="K7" s="15"/>
    </row>
    <row r="8" spans="2:11" x14ac:dyDescent="0.35">
      <c r="B8" t="s">
        <v>115</v>
      </c>
      <c r="C8" s="13">
        <v>300</v>
      </c>
      <c r="D8" s="11">
        <v>0.6</v>
      </c>
      <c r="E8" s="13">
        <f t="shared" si="0"/>
        <v>180</v>
      </c>
      <c r="F8" s="13">
        <f t="shared" si="1"/>
        <v>120</v>
      </c>
      <c r="G8" s="16">
        <v>12</v>
      </c>
      <c r="H8" s="14" t="s">
        <v>116</v>
      </c>
      <c r="I8" s="16">
        <v>12</v>
      </c>
      <c r="J8" t="s">
        <v>117</v>
      </c>
      <c r="K8" s="15"/>
    </row>
    <row r="9" spans="2:11" x14ac:dyDescent="0.35">
      <c r="B9" t="s">
        <v>118</v>
      </c>
      <c r="C9" s="13">
        <v>350</v>
      </c>
      <c r="D9" s="11">
        <v>0.55000000000000004</v>
      </c>
      <c r="E9" s="13">
        <f t="shared" si="0"/>
        <v>192.50000000000003</v>
      </c>
      <c r="F9" s="13">
        <f t="shared" si="1"/>
        <v>157.49999999999997</v>
      </c>
      <c r="G9" s="16">
        <v>12</v>
      </c>
      <c r="H9" s="14" t="s">
        <v>119</v>
      </c>
      <c r="I9" s="16">
        <v>12</v>
      </c>
      <c r="J9" t="s">
        <v>120</v>
      </c>
      <c r="K9" s="15"/>
    </row>
    <row r="10" spans="2:11" x14ac:dyDescent="0.35">
      <c r="B10" s="106" t="s">
        <v>26</v>
      </c>
      <c r="C10" s="107">
        <v>212</v>
      </c>
      <c r="D10" s="108">
        <v>0.56000000000000005</v>
      </c>
      <c r="E10" s="107">
        <f t="shared" si="0"/>
        <v>118.72000000000001</v>
      </c>
      <c r="F10" s="107">
        <f t="shared" si="1"/>
        <v>93.279999999999987</v>
      </c>
      <c r="G10" s="109">
        <v>12</v>
      </c>
      <c r="H10" s="111" t="s">
        <v>121</v>
      </c>
      <c r="I10" s="109">
        <v>10</v>
      </c>
      <c r="J10" s="106" t="s">
        <v>122</v>
      </c>
      <c r="K10" s="15"/>
    </row>
    <row r="13" spans="2:11" x14ac:dyDescent="0.35">
      <c r="B13" s="38" t="s">
        <v>123</v>
      </c>
    </row>
    <row r="14" spans="2:11" x14ac:dyDescent="0.35">
      <c r="B14" s="37" t="s">
        <v>124</v>
      </c>
      <c r="D14" s="39" t="s">
        <v>125</v>
      </c>
    </row>
    <row r="16" spans="2:11" x14ac:dyDescent="0.35">
      <c r="B16" s="12" t="s">
        <v>126</v>
      </c>
    </row>
    <row r="17" spans="2:7" x14ac:dyDescent="0.35">
      <c r="B17" s="51" t="s">
        <v>127</v>
      </c>
      <c r="C17" s="51" t="s">
        <v>128</v>
      </c>
      <c r="D17" s="51" t="s">
        <v>129</v>
      </c>
      <c r="E17" s="51" t="s">
        <v>130</v>
      </c>
      <c r="F17" s="51" t="s">
        <v>90</v>
      </c>
      <c r="G17" s="1"/>
    </row>
    <row r="18" spans="2:7" x14ac:dyDescent="0.35">
      <c r="B18" s="12" t="s">
        <v>131</v>
      </c>
      <c r="C18" s="13">
        <f>AVERAGE(D18:E18)</f>
        <v>122.5</v>
      </c>
      <c r="D18" s="13">
        <v>60</v>
      </c>
      <c r="E18" s="13">
        <v>185</v>
      </c>
      <c r="F18" s="55" t="s">
        <v>132</v>
      </c>
    </row>
    <row r="19" spans="2:7" x14ac:dyDescent="0.35">
      <c r="B19" s="12" t="s">
        <v>133</v>
      </c>
      <c r="C19" s="13">
        <f t="shared" ref="C19:C24" si="2">AVERAGE(D19:E19)</f>
        <v>242.5</v>
      </c>
      <c r="D19" s="13">
        <v>70</v>
      </c>
      <c r="E19" s="13">
        <v>415</v>
      </c>
      <c r="F19" t="s">
        <v>134</v>
      </c>
    </row>
    <row r="20" spans="2:7" x14ac:dyDescent="0.35">
      <c r="B20" s="12" t="s">
        <v>135</v>
      </c>
      <c r="C20" s="13">
        <f t="shared" si="2"/>
        <v>77.5</v>
      </c>
      <c r="D20" s="13">
        <v>65</v>
      </c>
      <c r="E20" s="13">
        <v>90</v>
      </c>
      <c r="F20" t="s">
        <v>136</v>
      </c>
    </row>
    <row r="21" spans="2:7" x14ac:dyDescent="0.35">
      <c r="B21" s="12" t="s">
        <v>93</v>
      </c>
      <c r="C21" s="13">
        <f t="shared" si="2"/>
        <v>100</v>
      </c>
      <c r="D21" s="13">
        <v>50</v>
      </c>
      <c r="E21" s="13">
        <v>150</v>
      </c>
      <c r="F21" t="s">
        <v>137</v>
      </c>
    </row>
    <row r="22" spans="2:7" x14ac:dyDescent="0.35">
      <c r="B22" s="12" t="s">
        <v>92</v>
      </c>
      <c r="C22" s="13">
        <f t="shared" si="2"/>
        <v>55</v>
      </c>
      <c r="D22" s="13">
        <v>50</v>
      </c>
      <c r="E22" s="13">
        <v>60</v>
      </c>
      <c r="F22" t="s">
        <v>138</v>
      </c>
    </row>
    <row r="23" spans="2:7" x14ac:dyDescent="0.35">
      <c r="B23" s="12" t="s">
        <v>91</v>
      </c>
      <c r="C23" s="13">
        <f t="shared" si="2"/>
        <v>65</v>
      </c>
      <c r="D23" s="13">
        <v>50</v>
      </c>
      <c r="E23" s="13">
        <v>80</v>
      </c>
      <c r="F23" t="s">
        <v>139</v>
      </c>
    </row>
    <row r="24" spans="2:7" x14ac:dyDescent="0.35">
      <c r="B24" s="110" t="s">
        <v>140</v>
      </c>
      <c r="C24" s="107">
        <f t="shared" si="2"/>
        <v>70.5</v>
      </c>
      <c r="D24" s="107">
        <v>46</v>
      </c>
      <c r="E24" s="107">
        <v>95</v>
      </c>
      <c r="F24" t="s">
        <v>141</v>
      </c>
    </row>
    <row r="26" spans="2:7" x14ac:dyDescent="0.35">
      <c r="B26" s="12" t="s">
        <v>142</v>
      </c>
    </row>
    <row r="27" spans="2:7" x14ac:dyDescent="0.35">
      <c r="B27" s="12" t="s">
        <v>94</v>
      </c>
      <c r="C27" s="12" t="s">
        <v>143</v>
      </c>
      <c r="D27" t="s">
        <v>129</v>
      </c>
      <c r="G27" s="12" t="s">
        <v>144</v>
      </c>
    </row>
    <row r="28" spans="2:7" x14ac:dyDescent="0.35">
      <c r="B28" s="12" t="s">
        <v>102</v>
      </c>
      <c r="C28">
        <f>AVERAGE(D28:E28)</f>
        <v>45</v>
      </c>
      <c r="D28">
        <v>35</v>
      </c>
      <c r="E28">
        <v>55</v>
      </c>
      <c r="G28" t="s">
        <v>145</v>
      </c>
    </row>
    <row r="29" spans="2:7" x14ac:dyDescent="0.35">
      <c r="B29" s="12" t="s">
        <v>3</v>
      </c>
      <c r="C29" t="s">
        <v>146</v>
      </c>
      <c r="D29">
        <v>35</v>
      </c>
      <c r="E29">
        <v>50</v>
      </c>
      <c r="G29" t="s">
        <v>147</v>
      </c>
    </row>
    <row r="30" spans="2:7" x14ac:dyDescent="0.35">
      <c r="B30" s="12" t="s">
        <v>107</v>
      </c>
      <c r="C30" t="s">
        <v>146</v>
      </c>
      <c r="D30">
        <v>35</v>
      </c>
      <c r="E30">
        <v>50</v>
      </c>
      <c r="G30" t="s">
        <v>148</v>
      </c>
    </row>
    <row r="31" spans="2:7" x14ac:dyDescent="0.35">
      <c r="B31" s="12" t="s">
        <v>91</v>
      </c>
      <c r="C31" t="s">
        <v>149</v>
      </c>
      <c r="D31">
        <v>40</v>
      </c>
      <c r="E31">
        <v>65</v>
      </c>
      <c r="G31" t="s">
        <v>150</v>
      </c>
    </row>
    <row r="32" spans="2:7" x14ac:dyDescent="0.35">
      <c r="B32" s="12" t="s">
        <v>112</v>
      </c>
      <c r="C32" t="s">
        <v>146</v>
      </c>
      <c r="D32">
        <v>35</v>
      </c>
      <c r="E32">
        <v>50</v>
      </c>
      <c r="G32" t="s">
        <v>151</v>
      </c>
    </row>
    <row r="33" spans="2:7" x14ac:dyDescent="0.35">
      <c r="B33" s="12" t="s">
        <v>152</v>
      </c>
      <c r="C33" t="s">
        <v>149</v>
      </c>
      <c r="D33">
        <v>40</v>
      </c>
      <c r="E33">
        <v>65</v>
      </c>
      <c r="G33" t="s">
        <v>153</v>
      </c>
    </row>
    <row r="34" spans="2:7" x14ac:dyDescent="0.35">
      <c r="B34" s="12" t="s">
        <v>154</v>
      </c>
      <c r="C34" t="s">
        <v>149</v>
      </c>
      <c r="D34">
        <v>40</v>
      </c>
      <c r="E34">
        <v>65</v>
      </c>
      <c r="G34" t="s">
        <v>155</v>
      </c>
    </row>
    <row r="35" spans="2:7" x14ac:dyDescent="0.35">
      <c r="B35" s="110" t="s">
        <v>26</v>
      </c>
      <c r="C35" s="106" t="s">
        <v>156</v>
      </c>
      <c r="D35" s="106">
        <v>35</v>
      </c>
      <c r="E35" s="106">
        <v>55</v>
      </c>
      <c r="G35" t="s">
        <v>157</v>
      </c>
    </row>
    <row r="37" spans="2:7" ht="17.5" x14ac:dyDescent="0.4">
      <c r="B37" s="56" t="s">
        <v>158</v>
      </c>
    </row>
    <row r="38" spans="2:7" x14ac:dyDescent="0.35">
      <c r="B38" t="s">
        <v>159</v>
      </c>
    </row>
    <row r="39" spans="2:7" x14ac:dyDescent="0.35">
      <c r="B39" s="12" t="s">
        <v>160</v>
      </c>
    </row>
    <row r="40" spans="2:7" x14ac:dyDescent="0.35">
      <c r="B40" t="s">
        <v>161</v>
      </c>
    </row>
    <row r="41" spans="2:7" x14ac:dyDescent="0.35">
      <c r="B41" t="s">
        <v>162</v>
      </c>
    </row>
  </sheetData>
  <hyperlinks>
    <hyperlink ref="D14" r:id="rId1" xr:uid="{21D22F96-18D3-4543-B6F2-7E89C18A581D}"/>
  </hyperlinks>
  <pageMargins left="0.7" right="0.7" top="0.75" bottom="0.75" header="0.3" footer="0.3"/>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I28" sqref="I28"/>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164</v>
      </c>
      <c r="B2" s="4" t="s">
        <v>165</v>
      </c>
      <c r="D2" s="4" t="s">
        <v>166</v>
      </c>
      <c r="F2" s="4" t="s">
        <v>167</v>
      </c>
      <c r="G2" s="4" t="s">
        <v>168</v>
      </c>
    </row>
    <row r="3" spans="1:7" x14ac:dyDescent="0.35">
      <c r="A3" s="5" t="s">
        <v>169</v>
      </c>
      <c r="B3" s="6" t="s">
        <v>170</v>
      </c>
      <c r="D3" t="s">
        <v>171</v>
      </c>
      <c r="F3" t="s">
        <v>8</v>
      </c>
      <c r="G3">
        <v>1</v>
      </c>
    </row>
    <row r="4" spans="1:7" x14ac:dyDescent="0.35">
      <c r="A4" s="5" t="s">
        <v>169</v>
      </c>
      <c r="B4" s="6" t="s">
        <v>172</v>
      </c>
      <c r="D4" t="s">
        <v>42</v>
      </c>
      <c r="F4" t="s">
        <v>21</v>
      </c>
      <c r="G4">
        <v>0.65390000000000004</v>
      </c>
    </row>
    <row r="5" spans="1:7" x14ac:dyDescent="0.35">
      <c r="A5" s="5" t="s">
        <v>169</v>
      </c>
      <c r="B5" s="6" t="s">
        <v>173</v>
      </c>
      <c r="D5" t="s">
        <v>174</v>
      </c>
      <c r="F5" t="s">
        <v>175</v>
      </c>
      <c r="G5" s="9">
        <v>14015</v>
      </c>
    </row>
    <row r="6" spans="1:7" x14ac:dyDescent="0.35">
      <c r="A6" s="5" t="s">
        <v>169</v>
      </c>
      <c r="B6" s="6" t="s">
        <v>24</v>
      </c>
      <c r="D6" t="s">
        <v>35</v>
      </c>
      <c r="F6" t="s">
        <v>59</v>
      </c>
      <c r="G6" s="9">
        <v>10612</v>
      </c>
    </row>
    <row r="7" spans="1:7" x14ac:dyDescent="0.35">
      <c r="A7" s="5" t="s">
        <v>169</v>
      </c>
      <c r="B7" s="6" t="s">
        <v>176</v>
      </c>
      <c r="D7" t="s">
        <v>25</v>
      </c>
      <c r="F7" t="s">
        <v>177</v>
      </c>
      <c r="G7" s="9">
        <v>17106</v>
      </c>
    </row>
    <row r="8" spans="1:7" x14ac:dyDescent="0.35">
      <c r="A8" s="5" t="s">
        <v>169</v>
      </c>
      <c r="B8" s="6" t="s">
        <v>19</v>
      </c>
      <c r="D8" t="s">
        <v>178</v>
      </c>
      <c r="F8" t="s">
        <v>179</v>
      </c>
      <c r="G8">
        <v>2.77</v>
      </c>
    </row>
    <row r="9" spans="1:7" x14ac:dyDescent="0.35">
      <c r="A9" s="5" t="s">
        <v>169</v>
      </c>
      <c r="B9" s="6" t="s">
        <v>180</v>
      </c>
      <c r="D9" t="s">
        <v>181</v>
      </c>
      <c r="F9" t="s">
        <v>182</v>
      </c>
      <c r="G9">
        <v>0.83599999999999997</v>
      </c>
    </row>
    <row r="10" spans="1:7" x14ac:dyDescent="0.35">
      <c r="A10" s="5" t="s">
        <v>169</v>
      </c>
      <c r="B10" s="6" t="s">
        <v>183</v>
      </c>
      <c r="D10" t="s">
        <v>13</v>
      </c>
      <c r="F10" t="s">
        <v>184</v>
      </c>
      <c r="G10">
        <v>1.087</v>
      </c>
    </row>
    <row r="11" spans="1:7" x14ac:dyDescent="0.35">
      <c r="A11" s="5" t="s">
        <v>169</v>
      </c>
      <c r="B11" s="6" t="s">
        <v>185</v>
      </c>
      <c r="D11" t="s">
        <v>23</v>
      </c>
      <c r="F11" t="s">
        <v>186</v>
      </c>
      <c r="G11">
        <v>21.26</v>
      </c>
    </row>
    <row r="12" spans="1:7" x14ac:dyDescent="0.35">
      <c r="A12" s="5" t="s">
        <v>169</v>
      </c>
      <c r="B12" s="6" t="s">
        <v>163</v>
      </c>
      <c r="D12" t="s">
        <v>187</v>
      </c>
      <c r="F12" t="s">
        <v>188</v>
      </c>
      <c r="G12">
        <v>39.119999999999997</v>
      </c>
    </row>
    <row r="13" spans="1:7" x14ac:dyDescent="0.35">
      <c r="A13" s="5" t="s">
        <v>189</v>
      </c>
      <c r="B13" s="6" t="s">
        <v>88</v>
      </c>
      <c r="D13" t="s">
        <v>20</v>
      </c>
    </row>
    <row r="14" spans="1:7" x14ac:dyDescent="0.35">
      <c r="A14" s="5" t="s">
        <v>190</v>
      </c>
      <c r="B14" s="6" t="s">
        <v>34</v>
      </c>
      <c r="D14" t="s">
        <v>191</v>
      </c>
    </row>
    <row r="15" spans="1:7" x14ac:dyDescent="0.35">
      <c r="A15" s="5" t="s">
        <v>190</v>
      </c>
      <c r="B15" s="6" t="s">
        <v>48</v>
      </c>
      <c r="D15" t="s">
        <v>192</v>
      </c>
    </row>
    <row r="16" spans="1:7" x14ac:dyDescent="0.35">
      <c r="A16" s="5" t="s">
        <v>190</v>
      </c>
      <c r="B16" s="6" t="s">
        <v>51</v>
      </c>
      <c r="D16" t="s">
        <v>193</v>
      </c>
    </row>
    <row r="17" spans="1:4" x14ac:dyDescent="0.35">
      <c r="A17" s="5" t="s">
        <v>190</v>
      </c>
      <c r="B17" s="6" t="s">
        <v>45</v>
      </c>
      <c r="D17" t="s">
        <v>194</v>
      </c>
    </row>
    <row r="18" spans="1:4" x14ac:dyDescent="0.35">
      <c r="A18" s="5" t="s">
        <v>190</v>
      </c>
      <c r="B18" s="6" t="s">
        <v>195</v>
      </c>
    </row>
    <row r="19" spans="1:4" x14ac:dyDescent="0.35">
      <c r="A19" s="5" t="s">
        <v>190</v>
      </c>
      <c r="B19" s="6" t="s">
        <v>41</v>
      </c>
    </row>
    <row r="20" spans="1:4" x14ac:dyDescent="0.35">
      <c r="A20" s="5" t="s">
        <v>190</v>
      </c>
      <c r="B20" s="7" t="s">
        <v>196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hotoCaption xmlns="42eb1d1e-26ca-4e13-89cf-4f11b67eb4f8" xsi:nil="true"/>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Use xmlns="42eb1d1e-26ca-4e13-89cf-4f11b67eb4f8" xsi:nil="true"/>
  </documentManagement>
</p:properties>
</file>

<file path=customXml/itemProps1.xml><?xml version="1.0" encoding="utf-8"?>
<ds:datastoreItem xmlns:ds="http://schemas.openxmlformats.org/officeDocument/2006/customXml" ds:itemID="{954FBBE1-26A6-4A94-B980-513C0FF77188}">
  <ds:schemaRefs>
    <ds:schemaRef ds:uri="http://schemas.microsoft.com/sharepoint/v3/contenttype/forms"/>
  </ds:schemaRefs>
</ds:datastoreItem>
</file>

<file path=customXml/itemProps2.xml><?xml version="1.0" encoding="utf-8"?>
<ds:datastoreItem xmlns:ds="http://schemas.openxmlformats.org/officeDocument/2006/customXml" ds:itemID="{17EEAD71-7FC6-4018-A06A-2046B4CB90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A492161-7E40-47F9-A283-AAC6FE22D338}">
  <ds:schemaRefs>
    <ds:schemaRef ds:uri="http://schemas.microsoft.com/office/2006/documentManagement/types"/>
    <ds:schemaRef ds:uri="http://purl.org/dc/term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1ba2c7f5-bec0-4c2e-bb24-613281d15fab"/>
    <ds:schemaRef ds:uri="42eb1d1e-26ca-4e13-89cf-4f11b67eb4f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Activities Budget</vt:lpstr>
      <vt:lpstr>4.2. Event 1</vt:lpstr>
      <vt:lpstr>CapBuild</vt:lpstr>
      <vt:lpstr>Participants Cost</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Heng, Molyaneth</cp:lastModifiedBy>
  <cp:revision/>
  <dcterms:created xsi:type="dcterms:W3CDTF">2025-07-08T10:56:34Z</dcterms:created>
  <dcterms:modified xsi:type="dcterms:W3CDTF">2026-10-13T04:42:31Z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