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1. R-COG (Goods, ROO, SPS, STRACAP, CPTF)/R-2627-COG-21-NQI Policy Development and Implementation Framework - CA/Procurement for Project Implementation/"/>
    </mc:Choice>
  </mc:AlternateContent>
  <xr:revisionPtr revIDLastSave="2539" documentId="8_{9C2AC542-1B2E-430F-94C3-707B19774F00}" xr6:coauthVersionLast="47" xr6:coauthVersionMax="47" xr10:uidLastSave="{2074EAF4-7A69-45FC-897B-A1D3B6B85BB1}"/>
  <bookViews>
    <workbookView xWindow="-110" yWindow="-110" windowWidth="19420" windowHeight="10300" tabRatio="726" activeTab="2" xr2:uid="{B20238D0-815D-425F-9423-BA7E72EB5618}"/>
  </bookViews>
  <sheets>
    <sheet name="Activities Budget" sheetId="7" r:id="rId1"/>
    <sheet name="4.2. Event 1" sheetId="11" state="hidden" r:id="rId2"/>
    <sheet name="SocialiseWS" sheetId="29" r:id="rId3"/>
    <sheet name="Participants Cost" sheetId="16" state="hidden" r:id="rId4"/>
    <sheet name="Validation" sheetId="4" r:id="rId5"/>
  </sheets>
  <definedNames>
    <definedName name="_xlnm._FilterDatabase" localSheetId="0" hidden="1">'Activities Budget'!$B$5:$L$5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0" i="7" l="1"/>
  <c r="K13" i="7" l="1"/>
  <c r="I15" i="7"/>
  <c r="G31" i="7"/>
  <c r="K24" i="7"/>
  <c r="K11" i="7"/>
  <c r="K19" i="7" l="1"/>
  <c r="K18" i="7"/>
  <c r="K17" i="7"/>
  <c r="J17" i="7"/>
  <c r="K23" i="7"/>
  <c r="J23" i="7"/>
  <c r="D15" i="7"/>
  <c r="B7" i="29"/>
  <c r="K16" i="7" l="1"/>
  <c r="C2" i="29"/>
  <c r="K30" i="29"/>
  <c r="K31" i="29"/>
  <c r="J31" i="29"/>
  <c r="J32" i="29"/>
  <c r="J30" i="29"/>
  <c r="J29" i="29"/>
  <c r="J28" i="29"/>
  <c r="K26" i="29"/>
  <c r="K25" i="29"/>
  <c r="K24" i="29" s="1"/>
  <c r="J24" i="29"/>
  <c r="F24" i="29"/>
  <c r="J21" i="29"/>
  <c r="J20" i="29"/>
  <c r="J19" i="29"/>
  <c r="J18" i="29"/>
  <c r="J16" i="29"/>
  <c r="F16" i="29"/>
  <c r="K16" i="29" s="1"/>
  <c r="J15" i="29"/>
  <c r="F15" i="29"/>
  <c r="K15" i="29" s="1"/>
  <c r="J14" i="29"/>
  <c r="F14" i="29"/>
  <c r="K14" i="29" s="1"/>
  <c r="K13" i="29" s="1"/>
  <c r="F11" i="29" l="1"/>
  <c r="F8" i="29" s="1"/>
  <c r="F29" i="29" s="1"/>
  <c r="K29" i="29" s="1"/>
  <c r="K28" i="29" s="1"/>
  <c r="K15" i="7" s="1"/>
  <c r="F21" i="29" l="1"/>
  <c r="K21" i="29" s="1"/>
  <c r="F20" i="29"/>
  <c r="K20" i="29" s="1"/>
  <c r="F19" i="29"/>
  <c r="K19" i="29" s="1"/>
  <c r="K18" i="29" s="1"/>
  <c r="K7" i="29" s="1"/>
  <c r="K27" i="7" l="1"/>
  <c r="K26" i="7" s="1"/>
  <c r="K10" i="7"/>
  <c r="K9" i="7" s="1"/>
  <c r="J10" i="7"/>
  <c r="K7" i="7"/>
  <c r="K6" i="7" s="1"/>
  <c r="J7" i="7"/>
  <c r="K14" i="7" l="1"/>
  <c r="K22" i="7" l="1"/>
  <c r="K21" i="7" s="1"/>
  <c r="J22" i="7"/>
  <c r="J26" i="7" l="1"/>
  <c r="C28" i="16" l="1"/>
  <c r="C24" i="16"/>
  <c r="C19" i="16"/>
  <c r="C20" i="16"/>
  <c r="C21" i="16"/>
  <c r="C22" i="16"/>
  <c r="C23" i="16"/>
  <c r="C18" i="16"/>
  <c r="N24" i="11"/>
  <c r="C2" i="11" l="1"/>
  <c r="L17" i="11"/>
  <c r="L18" i="11"/>
  <c r="L19" i="11"/>
  <c r="L20" i="11"/>
  <c r="L21" i="11"/>
  <c r="L24" i="11"/>
  <c r="L28" i="11"/>
  <c r="L29" i="11"/>
  <c r="L31" i="11"/>
  <c r="L32" i="11"/>
  <c r="L33" i="11"/>
  <c r="L34" i="11"/>
  <c r="L14" i="11"/>
  <c r="L12" i="11"/>
  <c r="L11" i="11"/>
  <c r="K12" i="11"/>
  <c r="K13" i="11"/>
  <c r="K14" i="11"/>
  <c r="K15" i="11"/>
  <c r="K16" i="11"/>
  <c r="K17" i="11"/>
  <c r="K18" i="11"/>
  <c r="K19" i="11"/>
  <c r="K20" i="11"/>
  <c r="K21" i="11"/>
  <c r="K24" i="11"/>
  <c r="K28" i="11"/>
  <c r="K29" i="11"/>
  <c r="K31" i="11"/>
  <c r="K32" i="11"/>
  <c r="K33" i="11"/>
  <c r="K34" i="11"/>
  <c r="K11" i="11"/>
  <c r="E10" i="16"/>
  <c r="F10" i="16" s="1"/>
  <c r="E4" i="16"/>
  <c r="E5" i="16"/>
  <c r="F5" i="16" s="1"/>
  <c r="E6" i="16"/>
  <c r="F6" i="16" s="1"/>
  <c r="E7" i="16"/>
  <c r="F7" i="16" s="1"/>
  <c r="E8" i="16"/>
  <c r="F8" i="16" s="1"/>
  <c r="E9" i="16"/>
  <c r="F9" i="16" s="1"/>
  <c r="E3" i="16"/>
  <c r="F3" i="16" s="1"/>
  <c r="F4" i="16" l="1"/>
  <c r="J16" i="11"/>
  <c r="L16" i="11" s="1"/>
  <c r="M21" i="11"/>
  <c r="N21" i="11" s="1"/>
  <c r="M20" i="11"/>
  <c r="M12" i="11"/>
  <c r="M16" i="11"/>
  <c r="M14" i="11"/>
  <c r="M11" i="11"/>
  <c r="N10" i="11" s="1"/>
  <c r="J15" i="11" l="1"/>
  <c r="L15" i="11" s="1"/>
  <c r="M15" i="11" s="1"/>
  <c r="N13"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tc={CACF3EF7-7D86-42E7-8CC2-11CC7E8278E6}</author>
    <author>tc={CB4A28AD-B6FE-44B2-BF9F-C5181403987B}</author>
    <author>tc={8615171A-8006-436B-A5A8-B8D67B959AD1}</author>
    <author>tc={E05C8CB8-9C17-437C-AB60-5E20C96BE96D}</author>
    <author>tc={C865E68B-325B-4C80-A324-981CC0E94550}</author>
    <author>tc={E2F41C98-EA19-4907-8388-106F558AA1E5}</author>
    <author>tc={AF82343A-03B2-4FF8-8F00-BC012B726C2D}</author>
    <author>tc={CCE359D5-06FC-4F11-935D-92100511447F}</author>
    <author>tc={15585B85-24A7-48DA-A03A-ACA056AEFBE5}</author>
  </authors>
  <commentList>
    <comment ref="N10" authorId="0" shapeId="0" xr:uid="{CACF3EF7-7D86-42E7-8CC2-11CC7E8278E6}">
      <text>
        <t>[Threaded comment]
Your version of Excel allows you to read this threaded comment; however, any edits to it will get removed if the file is opened in a newer version of Excel. Learn more: https://go.microsoft.com/fwlink/?linkid=870924
Comment:
    This is total sub amount of 4.2.1.x</t>
      </text>
    </comment>
    <comment ref="N13" authorId="1" shapeId="0" xr:uid="{CB4A28AD-B6FE-44B2-BF9F-C5181403987B}">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17" authorId="2" shapeId="0" xr:uid="{8615171A-8006-436B-A5A8-B8D67B959AD1}">
      <text>
        <t>[Threaded comment]
Your version of Excel allows you to read this threaded comment; however, any edits to it will get removed if the file is opened in a newer version of Excel. Learn more: https://go.microsoft.com/fwlink/?linkid=870924
Comment:
    Can we split this cost item into two? Usually, we have local transportation allowances for provincial travel. Then, we need to have another local transportation allowance from their hotel to the venue. 
Reply:
    Yes, just copy the row</t>
      </text>
    </comment>
    <comment ref="C18" authorId="3" shapeId="0" xr:uid="{E05C8CB8-9C17-437C-AB60-5E20C96BE96D}">
      <text>
        <t>[Threaded comment]
Your version of Excel allows you to read this threaded comment; however, any edits to it will get removed if the file is opened in a newer version of Excel. Learn more: https://go.microsoft.com/fwlink/?linkid=870924
Comment:
    This repeats line 12</t>
      </text>
    </comment>
    <comment ref="N21" authorId="4" shapeId="0" xr:uid="{C865E68B-325B-4C80-A324-981CC0E94550}">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N24" authorId="5" shapeId="0" xr:uid="{E2F41C98-EA19-4907-8388-106F558AA1E5}">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27" authorId="6" shapeId="0" xr:uid="{AF82343A-03B2-4FF8-8F00-BC012B726C2D}">
      <text>
        <t>[Threaded comment]
Your version of Excel allows you to read this threaded comment; however, any edits to it will get removed if the file is opened in a newer version of Excel. Learn more: https://go.microsoft.com/fwlink/?linkid=870924
Comment:
    I would like to add this one more cost item. The cost could be varied whether you do the video recording or not, so you can split into two lines too in case some events do not do the video.
Reply:
    thank you</t>
      </text>
    </comment>
    <comment ref="C33" authorId="7" shapeId="0" xr:uid="{CCE359D5-06FC-4F11-935D-92100511447F}">
      <text>
        <t>[Threaded comment]
Your version of Excel allows you to read this threaded comment; however, any edits to it will get removed if the file is opened in a newer version of Excel. Learn more: https://go.microsoft.com/fwlink/?linkid=870924
Comment:
    Like Iko’s comment on the summary sheet, I prefer to contingency for the whole project, rather than activity-specific. 
Reply:
    noted</t>
      </text>
    </comment>
    <comment ref="B35" authorId="8" shapeId="0" xr:uid="{15585B85-24A7-48DA-A03A-ACA056AEFBE5}">
      <text>
        <t>[Threaded comment]
Your version of Excel allows you to read this threaded comment; however, any edits to it will get removed if the file is opened in a newer version of Excel. Learn more: https://go.microsoft.com/fwlink/?linkid=870924
Comment:
    The list is quite comprehensive, but do we still have freedom to add any unforseen cost items after this one? 
Reply:
    yes, you can add as many rows as needed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tc={24159CD8-B728-4BFC-9223-2114EE1FF617}</author>
  </authors>
  <commentList>
    <comment ref="G4" authorId="0" shapeId="0" xr:uid="{24159CD8-B728-4BFC-9223-2114EE1FF617}">
      <text>
        <t xml:space="preserve">[Threaded comment]
Your version of Excel allows you to read this threaded comment; however, any edits to it will get removed if the file is opened in a newer version of Excel. Learn more: https://go.microsoft.com/fwlink/?linkid=870924
Comment:
    Is this per diem to give when having international travel? Not clear to me. 
Reply:
    this is estimate for local participants. I need to discuss with Adi as he presented the list to Serene during the last workshop in Jakarta
Reply:
    You can refer the international Per Diem using calculation in UNDSA and the per diem calculator sheet included in Single destination tab and multiple destination tab
 </t>
      </text>
    </comment>
  </commentList>
</comments>
</file>

<file path=xl/sharedStrings.xml><?xml version="1.0" encoding="utf-8"?>
<sst xmlns="http://schemas.openxmlformats.org/spreadsheetml/2006/main" count="461" uniqueCount="281">
  <si>
    <t>Task Code</t>
  </si>
  <si>
    <t>Task Name</t>
  </si>
  <si>
    <t>Country Office</t>
  </si>
  <si>
    <t>Cambodia</t>
  </si>
  <si>
    <t>Activity Name</t>
  </si>
  <si>
    <t>Total Cost</t>
  </si>
  <si>
    <t>Budget Allocation (AUD)</t>
  </si>
  <si>
    <t>Remarks</t>
  </si>
  <si>
    <t>AUD</t>
  </si>
  <si>
    <t>FY 25-26</t>
  </si>
  <si>
    <t>FY 26-27</t>
  </si>
  <si>
    <t>Activity</t>
  </si>
  <si>
    <t>Category</t>
  </si>
  <si>
    <t>Unit</t>
  </si>
  <si>
    <t>Quantity</t>
  </si>
  <si>
    <t>Currency</t>
  </si>
  <si>
    <t>Rate/unit</t>
  </si>
  <si>
    <t xml:space="preserve">Total </t>
  </si>
  <si>
    <t>Per Activity</t>
  </si>
  <si>
    <t>Professional Services</t>
  </si>
  <si>
    <t>Day</t>
  </si>
  <si>
    <t>USD</t>
  </si>
  <si>
    <t>Professional fee</t>
  </si>
  <si>
    <t>Event</t>
  </si>
  <si>
    <t>Meetings &amp; Conferences</t>
  </si>
  <si>
    <t>Lumpsum</t>
  </si>
  <si>
    <t>Indonesia</t>
  </si>
  <si>
    <t>Activity Code</t>
  </si>
  <si>
    <t>Times</t>
  </si>
  <si>
    <t xml:space="preserve">Workshop #1 </t>
  </si>
  <si>
    <t>4.2.1</t>
  </si>
  <si>
    <t>4.2.1.1</t>
  </si>
  <si>
    <t>4.2.1.2</t>
  </si>
  <si>
    <t>Transport Consultant</t>
  </si>
  <si>
    <t>Airfare</t>
  </si>
  <si>
    <t>Return</t>
  </si>
  <si>
    <t>4.2.2</t>
  </si>
  <si>
    <t>Participant-related expenses</t>
  </si>
  <si>
    <t>The way we categorize it at the moment is not clear, this is my suggestion</t>
  </si>
  <si>
    <t>4.2.2.1</t>
  </si>
  <si>
    <t xml:space="preserve">Local Participant Perdiem </t>
  </si>
  <si>
    <t>Local Per Diem</t>
  </si>
  <si>
    <t>Person</t>
  </si>
  <si>
    <t>4.2.2.2</t>
  </si>
  <si>
    <t>International Participant Perdiem</t>
  </si>
  <si>
    <t>Overseas Per Diem</t>
  </si>
  <si>
    <t>4.2.2.3</t>
  </si>
  <si>
    <t>Hotel Accommodation</t>
  </si>
  <si>
    <t>Accommodation</t>
  </si>
  <si>
    <t>4.2.2.4</t>
  </si>
  <si>
    <t>Local Transportation Allowance</t>
  </si>
  <si>
    <t>Local Transportation</t>
  </si>
  <si>
    <t>4.2.2.5</t>
  </si>
  <si>
    <t>Airfare - Consultants</t>
  </si>
  <si>
    <t>This repeats line 12</t>
  </si>
  <si>
    <t>4.2.2.6</t>
  </si>
  <si>
    <t>Airfare - RT4D / ASEC</t>
  </si>
  <si>
    <t>4.2.2.7</t>
  </si>
  <si>
    <t>Airfare - Domestic</t>
  </si>
  <si>
    <t>IDR</t>
  </si>
  <si>
    <t>4.2.3</t>
  </si>
  <si>
    <t>Meeting packages (F&amp;B and hotel venue)</t>
  </si>
  <si>
    <t>4.2.3.1</t>
  </si>
  <si>
    <t>Food and beverages</t>
  </si>
  <si>
    <t>4.2.3.2</t>
  </si>
  <si>
    <t>Hotel venue</t>
  </si>
  <si>
    <t>4.2.4</t>
  </si>
  <si>
    <t>Event logistics, equipments and HR support</t>
  </si>
  <si>
    <t>4.2.4.1</t>
  </si>
  <si>
    <t>Technical equipment (Backdrop, screen, sound system, mic, phone, simutaneous intepretation cabin, internet for hybrid, etc)</t>
  </si>
  <si>
    <t>4.2.4.2</t>
  </si>
  <si>
    <t>HR support (reception, liaison, coordination, technical support, etc)</t>
  </si>
  <si>
    <t>4.2.4.3</t>
  </si>
  <si>
    <t>Event Support - Photography and videos</t>
  </si>
  <si>
    <t>4.2.4.4</t>
  </si>
  <si>
    <t>RT4D Branding and Stationaries</t>
  </si>
  <si>
    <t>4.2.5</t>
  </si>
  <si>
    <t>Site Visit</t>
  </si>
  <si>
    <t>4.2.5.1</t>
  </si>
  <si>
    <t>Site Visit - Car Rent</t>
  </si>
  <si>
    <t>4.2.5.2</t>
  </si>
  <si>
    <t>Site Visit - Equipment</t>
  </si>
  <si>
    <t>4.2.5.3</t>
  </si>
  <si>
    <t>Site Visit - Refreshment</t>
  </si>
  <si>
    <t>4.2.6</t>
  </si>
  <si>
    <t xml:space="preserve">Contigency </t>
  </si>
  <si>
    <t>4.2.7</t>
  </si>
  <si>
    <t>Event Management Cost</t>
  </si>
  <si>
    <t>Subcontractor-External</t>
  </si>
  <si>
    <t>Days</t>
  </si>
  <si>
    <t>Notes &amp; Sources</t>
  </si>
  <si>
    <t>Kuala Lumpur</t>
  </si>
  <si>
    <t>Bangkok</t>
  </si>
  <si>
    <t>Manila</t>
  </si>
  <si>
    <t>Country</t>
  </si>
  <si>
    <t>DSA (USD/day)</t>
  </si>
  <si>
    <t xml:space="preserve">Room % of DSA </t>
  </si>
  <si>
    <t>Lodging Portion (USD) per Day</t>
  </si>
  <si>
    <t>Local Per diem*</t>
  </si>
  <si>
    <t>Notes for Local Per diem</t>
  </si>
  <si>
    <t>Local Transportation/way*</t>
  </si>
  <si>
    <t>Notes for Local Transportation</t>
  </si>
  <si>
    <t>Vietnam</t>
  </si>
  <si>
    <t>Covers local travel, minor refreshments, and incidental expenses</t>
  </si>
  <si>
    <t>Common practice for urban areas (e.g., Hanoi/Ho Chi Minh)</t>
  </si>
  <si>
    <t>Same as above; often used by NGOs and donor programs</t>
  </si>
  <si>
    <t>NGO standard; sufficient for tuk-tuk or Grab use</t>
  </si>
  <si>
    <t>Laos</t>
  </si>
  <si>
    <t>Aligned with practice of reducing DSA when meals are covered</t>
  </si>
  <si>
    <t>Common NGO standard</t>
  </si>
  <si>
    <t>Higher incidental costs; transport via Grab/rail</t>
  </si>
  <si>
    <t>Based on Grab/public transport cost per day</t>
  </si>
  <si>
    <t>Siem Reap</t>
  </si>
  <si>
    <t>Similar to Phnom Penh standards</t>
  </si>
  <si>
    <t>Similar to Phnom Penh; tuk-tuk or small taxi travel</t>
  </si>
  <si>
    <t>Bangkok*</t>
  </si>
  <si>
    <t>Urban cost + BTS/MRT or taxi allowance</t>
  </si>
  <si>
    <t>BTS/MRT + short taxi rides (urban average)</t>
  </si>
  <si>
    <t>Manila*</t>
  </si>
  <si>
    <t>Considered reasonable in NGO/multilateral program budgeting</t>
  </si>
  <si>
    <t>Jeepney, GrabCar, MRT costs considered</t>
  </si>
  <si>
    <t>Jakarta/urban context; local norms vary by agency</t>
  </si>
  <si>
    <t>Urban ride-hailing (GoJek/Grab) or local taxi norms</t>
  </si>
  <si>
    <t>*Estimated - Subject to Approval</t>
  </si>
  <si>
    <t>** Overseas Per Diem refer to</t>
  </si>
  <si>
    <t xml:space="preserve">https://icsc.un.org/Home/DailySubsistence </t>
  </si>
  <si>
    <t>Meeting Package (USD)</t>
  </si>
  <si>
    <t>City</t>
  </si>
  <si>
    <t>Average</t>
  </si>
  <si>
    <t>Lowest</t>
  </si>
  <si>
    <t>Highest</t>
  </si>
  <si>
    <t>Vientiane</t>
  </si>
  <si>
    <t>Very affordable, with entry-level packages around $60 and luxury setups reaching $180+.</t>
  </si>
  <si>
    <t>Phnom Penh</t>
  </si>
  <si>
    <t>Wide range—venue-only rates up to $415—expect $100–300 for inclusive full-day</t>
  </si>
  <si>
    <t>Hanoi</t>
  </si>
  <si>
    <t>Mid-range ~ $70–110; premium intercontinental packages ~$110+.</t>
  </si>
  <si>
    <t>Limited public pricing</t>
  </si>
  <si>
    <t>Typical range ~ $45–75, with premium options slightly higher</t>
  </si>
  <si>
    <t>Most meeting packages fall between $70–80 per person full-day.</t>
  </si>
  <si>
    <t>Jakarta</t>
  </si>
  <si>
    <t>Le Méridien offers a spectrum from half-day engagement to premium full-board options.
Gran Mahakam provides slightly lower-priced meeting options. Expect half-day at ~$52, full-day at ~$59 (excluding taxes), and full‑board begins at ~$95 before tax/service</t>
  </si>
  <si>
    <t xml:space="preserve">Local Participants Per diem </t>
  </si>
  <si>
    <t>Per Diem (USD/day)</t>
  </si>
  <si>
    <t>Basis &amp; Notes</t>
  </si>
  <si>
    <t>Meals + incidentals; lower if meals provided</t>
  </si>
  <si>
    <t>$35 – $50</t>
  </si>
  <si>
    <t>Often aligned with gov’t or NGO rates</t>
  </si>
  <si>
    <t>Consistent with DFAT/UN project norms</t>
  </si>
  <si>
    <t>$40 – $65</t>
  </si>
  <si>
    <t>Reflects higher urban cost (meals, transport)</t>
  </si>
  <si>
    <t>Similar to Phnom Penh for local participants</t>
  </si>
  <si>
    <r>
      <t>Bangkok</t>
    </r>
    <r>
      <rPr>
        <sz val="11"/>
        <color theme="1"/>
        <rFont val="Aptos Narrow"/>
        <family val="2"/>
        <scheme val="minor"/>
      </rPr>
      <t>*</t>
    </r>
  </si>
  <si>
    <t>NGOs apply ~30–40% of int’l DSA</t>
  </si>
  <si>
    <r>
      <t>Manila</t>
    </r>
    <r>
      <rPr>
        <sz val="11"/>
        <color theme="1"/>
        <rFont val="Aptos Narrow"/>
        <family val="2"/>
        <scheme val="minor"/>
      </rPr>
      <t>*</t>
    </r>
  </si>
  <si>
    <t>Urban cost, meals partially included</t>
  </si>
  <si>
    <t>$35 – $55</t>
  </si>
  <si>
    <t>Jakarta/Bali context; varies by city/partner</t>
  </si>
  <si>
    <t>Key Assumptions:</t>
  </si>
  <si>
    <r>
      <t xml:space="preserve">These apply to </t>
    </r>
    <r>
      <rPr>
        <b/>
        <sz val="11"/>
        <color theme="1"/>
        <rFont val="Aptos Narrow"/>
        <family val="2"/>
        <scheme val="minor"/>
      </rPr>
      <t>local (national) participants only</t>
    </r>
    <r>
      <rPr>
        <sz val="11"/>
        <color theme="1"/>
        <rFont val="Aptos Narrow"/>
        <family val="2"/>
        <scheme val="minor"/>
      </rPr>
      <t>, not international staff.</t>
    </r>
  </si>
  <si>
    <r>
      <t>Includes</t>
    </r>
    <r>
      <rPr>
        <sz val="11"/>
        <color theme="1"/>
        <rFont val="Aptos Narrow"/>
        <family val="2"/>
        <scheme val="minor"/>
      </rPr>
      <t xml:space="preserve"> lodging, meals, and incidental costs </t>
    </r>
    <r>
      <rPr>
        <b/>
        <sz val="11"/>
        <color theme="1"/>
        <rFont val="Aptos Narrow"/>
        <family val="2"/>
        <scheme val="minor"/>
      </rPr>
      <t>unless otherwise covered</t>
    </r>
    <r>
      <rPr>
        <sz val="11"/>
        <color theme="1"/>
        <rFont val="Aptos Narrow"/>
        <family val="2"/>
        <scheme val="minor"/>
      </rPr>
      <t>.</t>
    </r>
  </si>
  <si>
    <r>
      <t xml:space="preserve">If </t>
    </r>
    <r>
      <rPr>
        <b/>
        <sz val="11"/>
        <color theme="1"/>
        <rFont val="Aptos Narrow"/>
        <family val="2"/>
        <scheme val="minor"/>
      </rPr>
      <t>meals and venue are provided</t>
    </r>
    <r>
      <rPr>
        <sz val="11"/>
        <color theme="1"/>
        <rFont val="Aptos Narrow"/>
        <family val="2"/>
        <scheme val="minor"/>
      </rPr>
      <t xml:space="preserve">, a reduced allowance of </t>
    </r>
    <r>
      <rPr>
        <b/>
        <sz val="11"/>
        <color theme="1"/>
        <rFont val="Aptos Narrow"/>
        <family val="2"/>
        <scheme val="minor"/>
      </rPr>
      <t>$10–$15/day</t>
    </r>
    <r>
      <rPr>
        <sz val="11"/>
        <color theme="1"/>
        <rFont val="Aptos Narrow"/>
        <family val="2"/>
        <scheme val="minor"/>
      </rPr>
      <t xml:space="preserve"> is common.</t>
    </r>
  </si>
  <si>
    <r>
      <t xml:space="preserve">These are </t>
    </r>
    <r>
      <rPr>
        <b/>
        <sz val="11"/>
        <color theme="1"/>
        <rFont val="Aptos Narrow"/>
        <family val="2"/>
        <scheme val="minor"/>
      </rPr>
      <t>not government rates</t>
    </r>
    <r>
      <rPr>
        <sz val="11"/>
        <color theme="1"/>
        <rFont val="Aptos Narrow"/>
        <family val="2"/>
        <scheme val="minor"/>
      </rPr>
      <t xml:space="preserve">, but typical for </t>
    </r>
    <r>
      <rPr>
        <b/>
        <sz val="11"/>
        <color theme="1"/>
        <rFont val="Aptos Narrow"/>
        <family val="2"/>
        <scheme val="minor"/>
      </rPr>
      <t>NGO/INGO budgeting</t>
    </r>
    <r>
      <rPr>
        <sz val="11"/>
        <color theme="1"/>
        <rFont val="Aptos Narrow"/>
        <family val="2"/>
        <scheme val="minor"/>
      </rPr>
      <t>.</t>
    </r>
  </si>
  <si>
    <t>Utilities</t>
  </si>
  <si>
    <t>EXPENDITURE
CATEGORY</t>
  </si>
  <si>
    <t>EXPENDITURE
TYPE</t>
  </si>
  <si>
    <t>Quantity
CATEGORY</t>
  </si>
  <si>
    <t>Unit Currency</t>
  </si>
  <si>
    <t>Conversion Rate to AUD</t>
  </si>
  <si>
    <t>Other Direct Costs</t>
  </si>
  <si>
    <t>Bank Charges</t>
  </si>
  <si>
    <t>Pax</t>
  </si>
  <si>
    <t>Communications</t>
  </si>
  <si>
    <t>Courier Services</t>
  </si>
  <si>
    <t>One way</t>
  </si>
  <si>
    <t>LAK</t>
  </si>
  <si>
    <t>Office Expenses</t>
  </si>
  <si>
    <t>VND</t>
  </si>
  <si>
    <t>Km</t>
  </si>
  <si>
    <t>MYR</t>
  </si>
  <si>
    <t>Recruitment</t>
  </si>
  <si>
    <t>Pieces</t>
  </si>
  <si>
    <t>SGD</t>
  </si>
  <si>
    <t>Translation Services</t>
  </si>
  <si>
    <t>NZD</t>
  </si>
  <si>
    <t>Workshops</t>
  </si>
  <si>
    <t>THB</t>
  </si>
  <si>
    <t>Hour</t>
  </si>
  <si>
    <t>PHP</t>
  </si>
  <si>
    <t>Subcontractors</t>
  </si>
  <si>
    <t>Travel</t>
  </si>
  <si>
    <t>Monthly</t>
  </si>
  <si>
    <t>Annual</t>
  </si>
  <si>
    <t>Semester</t>
  </si>
  <si>
    <t>Quaterly</t>
  </si>
  <si>
    <t>Incidental Travel</t>
  </si>
  <si>
    <t>Other Allowance</t>
  </si>
  <si>
    <t>1.1.1</t>
  </si>
  <si>
    <t>2.1.1</t>
  </si>
  <si>
    <t>3.1.1</t>
  </si>
  <si>
    <t>Total estimated budget (round-up)</t>
  </si>
  <si>
    <t>4.1.2</t>
  </si>
  <si>
    <t xml:space="preserve">Total number of attendants </t>
  </si>
  <si>
    <t>International participants and consultants</t>
  </si>
  <si>
    <t>Domestic Participant Expenses  (receipt-based reimburseable expenses)</t>
  </si>
  <si>
    <t>Airport transfer (2 ways)</t>
  </si>
  <si>
    <t>International Participant Expenses (receipt-based reimburseable expenses)</t>
  </si>
  <si>
    <t>Developing project reports</t>
  </si>
  <si>
    <t>Contingency (utilised based on RT4D Project Manager's approval)</t>
  </si>
  <si>
    <t>5.1.1</t>
  </si>
  <si>
    <t>Hotel Accommodation (2 nights)</t>
  </si>
  <si>
    <t>Accomodation for local participants (2 nights)</t>
  </si>
  <si>
    <t>Participant Perdiem (3-day per diem)</t>
  </si>
  <si>
    <t>Local participant allowances (3 days)</t>
  </si>
  <si>
    <t>Personal costs</t>
  </si>
  <si>
    <t xml:space="preserve">Management fees </t>
  </si>
  <si>
    <t xml:space="preserve">GESDI budget for reasonable accomodation </t>
  </si>
  <si>
    <r>
      <rPr>
        <b/>
        <sz val="11"/>
        <color theme="1"/>
        <rFont val="Aptos Narrow"/>
        <family val="2"/>
        <scheme val="minor"/>
      </rPr>
      <t>Note for bidder:</t>
    </r>
    <r>
      <rPr>
        <sz val="11"/>
        <color theme="1"/>
        <rFont val="Aptos Narrow"/>
        <family val="2"/>
        <scheme val="minor"/>
      </rPr>
      <t xml:space="preserve"> This GEDSI budget is utilised based on RT4D Project Manager's approval. </t>
    </r>
  </si>
  <si>
    <t>Transportation for local participants (2 ways)</t>
  </si>
  <si>
    <r>
      <t xml:space="preserve">Note for bidder: </t>
    </r>
    <r>
      <rPr>
        <sz val="11"/>
        <color theme="1"/>
        <rFont val="Aptos Narrow"/>
        <family val="2"/>
        <scheme val="minor"/>
      </rPr>
      <t>Please provide cost breakdown for 1) personnel costs and 2) management fees</t>
    </r>
  </si>
  <si>
    <t xml:space="preserve">Provincial participants </t>
  </si>
  <si>
    <r>
      <t>Phnom Penh-based participants</t>
    </r>
    <r>
      <rPr>
        <i/>
        <sz val="11"/>
        <color rgb="FFC00000"/>
        <rFont val="Aptos Narrow"/>
        <family val="2"/>
        <scheme val="minor"/>
      </rPr>
      <t xml:space="preserve"> </t>
    </r>
  </si>
  <si>
    <t xml:space="preserve">Event Facilitation Expenses (receipt-based reimburseable expense) </t>
  </si>
  <si>
    <r>
      <rPr>
        <b/>
        <sz val="11"/>
        <color rgb="FF000000"/>
        <rFont val="Aptos Narrow"/>
        <family val="2"/>
      </rPr>
      <t>Airfare - International  round trip to…......</t>
    </r>
    <r>
      <rPr>
        <b/>
        <sz val="11"/>
        <color rgb="FFFF0000"/>
        <rFont val="Aptos Narrow"/>
        <family val="2"/>
      </rPr>
      <t xml:space="preserve"> </t>
    </r>
    <r>
      <rPr>
        <b/>
        <sz val="11"/>
        <color rgb="FF000000"/>
        <rFont val="Aptos Narrow"/>
        <family val="2"/>
      </rPr>
      <t>(receipt-based reimburseable expenses)</t>
    </r>
  </si>
  <si>
    <t>Comprehensive policy and legal gap analysis</t>
  </si>
  <si>
    <t>2.1.2</t>
  </si>
  <si>
    <t>3.1.2</t>
  </si>
  <si>
    <t>Meeting package (including venue, lunch, coffee breaks)</t>
  </si>
  <si>
    <t xml:space="preserve">Event organisation expenses (1-day photography, printing of workshop materials, interpretation service and equipment, and others) </t>
  </si>
  <si>
    <t xml:space="preserve">A team of consultants to conduct analyses on relevant line ministries of NQI in terms of policy and legal gaps, capacity and financing, and GEDSI; conduct stakeholder interviews for data collection; produce anaysis report with recommendations for NQI policy outline; and develop criteria for selecting NQI bodies for pilot implementation of the policy. The report will be available in English. </t>
  </si>
  <si>
    <t>NQI Policy and Implementation Framework development, consultation, and finalisation</t>
  </si>
  <si>
    <t xml:space="preserve">A team of consultant to draft NQI Policy and Implemenation Framework, prepare and deliver a series of stakeholer consultative meetings, and finalise the framework based on comments from all stakeholders. The final NQI Policy and Implementation Framework will be available in Khmer and English. </t>
  </si>
  <si>
    <t xml:space="preserve">Costs of organising and managing a series of technical and policy consultative meetings (utilised based on RT4D Project Manager's approval during the project implementation) </t>
  </si>
  <si>
    <t>5.1.2</t>
  </si>
  <si>
    <t xml:space="preserve">Developing and finalising project progress report  </t>
  </si>
  <si>
    <t>6.1.1</t>
  </si>
  <si>
    <t>Pilot Implementation of the NQI Policy and Implementation Framework</t>
  </si>
  <si>
    <t>4.1.1</t>
  </si>
  <si>
    <t xml:space="preserve">Costs of organising and managing a series of technical meetings between stakeholders to implement the pilot project (utilised based on RT4D Project Manager's approval during the project implementation) </t>
  </si>
  <si>
    <t>Consultant 1</t>
  </si>
  <si>
    <t xml:space="preserve">Consultant 2 </t>
  </si>
  <si>
    <t xml:space="preserve">A team of consultants to prepare and deliver a pilot implementation of the Framework, which include preparing and delivering capacity building activity, developing an implementation toolkit/guideline, facilitating stakeholder dialogues, and producing a pilot implementation report in English. </t>
  </si>
  <si>
    <t xml:space="preserve">Cost of producing communication products and tools for the pilot implementation project. </t>
  </si>
  <si>
    <t>4.1.3</t>
  </si>
  <si>
    <t xml:space="preserve">Developing and finalising project completion report (long version) </t>
  </si>
  <si>
    <t xml:space="preserve">Socialisation Workshop on the draft NQI Policy and Implementation Framework and Stakeholder-Specific Training Sessions </t>
  </si>
  <si>
    <t xml:space="preserve">A team of consultants to prepare and deliver a socialisation workshop and 4 stakeholder-specific training sessions, produce workshop materials and training materials, and produce a consolidated report of socialisation workshop and tranining series in English. </t>
  </si>
  <si>
    <t>Total number of estimated consultant days</t>
  </si>
  <si>
    <t xml:space="preserve">Note for bidder: This budget is for costing purpose only. It actual utilisation is based on RT4D Project Manager's approval. </t>
  </si>
  <si>
    <t xml:space="preserve">Project Name: </t>
  </si>
  <si>
    <t>5.1.3</t>
  </si>
  <si>
    <t xml:space="preserve">Developing and finalising a project impact video </t>
  </si>
  <si>
    <t>Total Cost
USD</t>
  </si>
  <si>
    <t>National Quality Infrastructure (NQI) Policy Development and Implementation Framework</t>
  </si>
  <si>
    <t>Project Name:</t>
  </si>
  <si>
    <t>3.1.2.1</t>
  </si>
  <si>
    <t>3.1.2.1.1</t>
  </si>
  <si>
    <t>3.1.2.1.2</t>
  </si>
  <si>
    <t>3.1.2.1.3</t>
  </si>
  <si>
    <t>3.1.2.2</t>
  </si>
  <si>
    <t>3.1.2.2.1</t>
  </si>
  <si>
    <t>3.1.2.2.2</t>
  </si>
  <si>
    <t>3.1.2.2.3</t>
  </si>
  <si>
    <t>3.1.2.3</t>
  </si>
  <si>
    <t>3.1.2.3.1</t>
  </si>
  <si>
    <t>3.1.2.3.2</t>
  </si>
  <si>
    <t>3.1.2.4</t>
  </si>
  <si>
    <t>3.1.2.4.1</t>
  </si>
  <si>
    <t>3.1.2.4.2</t>
  </si>
  <si>
    <t>3.1.2.4.3</t>
  </si>
  <si>
    <t>3.1.2.5</t>
  </si>
  <si>
    <t>3.1.2.5.1</t>
  </si>
  <si>
    <t>3.1.2.5.2</t>
  </si>
  <si>
    <r>
      <rPr>
        <b/>
        <sz val="11"/>
        <color rgb="FFC00000"/>
        <rFont val="Aptos Narrow"/>
        <family val="2"/>
        <scheme val="minor"/>
      </rPr>
      <t>Note for bidder:</t>
    </r>
    <r>
      <rPr>
        <sz val="11"/>
        <color rgb="FFC00000"/>
        <rFont val="Aptos Narrow"/>
        <family val="2"/>
        <scheme val="minor"/>
      </rPr>
      <t xml:space="preserve"> A maximum of USD 6,100 is allocated for covering video production costs. RT4D and the consultant will jointly select the video production team during the project implementation . The consultant is expected to contract and manage the selected video production team. </t>
    </r>
  </si>
  <si>
    <t xml:space="preserve">Costs associated with organising and managing a Socialisation Workshop on the draft NQI Policy and Implementation Framework: Phnom Penh with approximately 80-100 participants  </t>
  </si>
  <si>
    <r>
      <rPr>
        <b/>
        <sz val="11"/>
        <color rgb="FFC00000"/>
        <rFont val="Aptos Narrow"/>
        <family val="2"/>
        <scheme val="minor"/>
      </rPr>
      <t>Note for bidder:</t>
    </r>
    <r>
      <rPr>
        <sz val="11"/>
        <color rgb="FFC00000"/>
        <rFont val="Aptos Narrow"/>
        <family val="2"/>
        <scheme val="minor"/>
      </rPr>
      <t xml:space="preserve"> This budget is for costing purposes only. Its utilisation will be based on RT4D Project Manager's approval. The reimbursement will be based on actual receipts.</t>
    </r>
  </si>
  <si>
    <r>
      <rPr>
        <b/>
        <sz val="11"/>
        <color theme="1"/>
        <rFont val="Aptos Narrow"/>
        <family val="2"/>
        <scheme val="minor"/>
      </rPr>
      <t>Note for bidder:</t>
    </r>
    <r>
      <rPr>
        <sz val="11"/>
        <color theme="1"/>
        <rFont val="Aptos Narrow"/>
        <family val="2"/>
        <scheme val="minor"/>
      </rPr>
      <t xml:space="preserve"> This budget is for costing purposes only. The reimbursement will be based on actual receipts. </t>
    </r>
  </si>
  <si>
    <r>
      <rPr>
        <b/>
        <sz val="11"/>
        <color theme="1"/>
        <rFont val="Aptos Narrow"/>
        <family val="2"/>
        <scheme val="minor"/>
      </rPr>
      <t>Note for bidder:</t>
    </r>
    <r>
      <rPr>
        <sz val="11"/>
        <color theme="1"/>
        <rFont val="Aptos Narrow"/>
        <family val="2"/>
        <scheme val="minor"/>
      </rPr>
      <t xml:space="preserve"> This budget is for costing purposes only. The reimbursement will be based on actual receipts. RT4D will help calculate the payment when flight information is available. </t>
    </r>
  </si>
  <si>
    <r>
      <rPr>
        <b/>
        <sz val="11"/>
        <rFont val="Aptos Narrow"/>
        <family val="2"/>
        <scheme val="minor"/>
      </rPr>
      <t>Note for bidder:</t>
    </r>
    <r>
      <rPr>
        <sz val="11"/>
        <rFont val="Aptos Narrow"/>
        <family val="2"/>
        <scheme val="minor"/>
      </rPr>
      <t xml:space="preserve"> The project can fund up to 2 team members who need international travel to Cambodia. This budget is for costing purposes only. The reimbursement will be based on receipt. </t>
    </r>
  </si>
  <si>
    <r>
      <rPr>
        <b/>
        <sz val="11"/>
        <color theme="1"/>
        <rFont val="Aptos Narrow"/>
        <family val="2"/>
        <scheme val="minor"/>
      </rPr>
      <t>Note for bidders:</t>
    </r>
    <r>
      <rPr>
        <sz val="11"/>
        <color theme="1"/>
        <rFont val="Aptos Narrow"/>
        <family val="2"/>
        <scheme val="minor"/>
      </rPr>
      <t xml:space="preserve"> This budget is for costing purposes only. If the minister could not preside over the workshop, the project would target only a 4-star hotel. The reimbursment will be based on the actual receipt. </t>
    </r>
  </si>
  <si>
    <r>
      <rPr>
        <b/>
        <sz val="11"/>
        <color rgb="FFC00000"/>
        <rFont val="Aptos Narrow"/>
        <family val="2"/>
        <scheme val="minor"/>
      </rPr>
      <t>Note for bidder:</t>
    </r>
    <r>
      <rPr>
        <sz val="11"/>
        <color rgb="FFC00000"/>
        <rFont val="Aptos Narrow"/>
        <family val="2"/>
        <scheme val="minor"/>
      </rPr>
      <t xml:space="preserve"> This budget is for costing purposes only. The consultant is expected to prepare budget plan and seek RT4D's approval before utilisation. The reimbursement will be based on actual receipts.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</si>
</sst>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_-[$USD]\ * #,##0.00_-;\-[$USD]\ * #,##0.00_-;_-[$USD]\ * &quot;-&quot;??_-;_-@_-"/>
    <numFmt numFmtId="166" formatCode="_-* #,##0.0_-;\-* #,##0.0_-;_-* &quot;-&quot;??_-;_-@_-"/>
    <numFmt numFmtId="167" formatCode="_-* #,##0_-;\-* #,##0_-;_-* &quot;-&quot;??_-;_-@_-"/>
  </numFmts>
  <fonts count="26"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u/>
      <sz val="11"/>
      <color theme="10"/>
      <name val="Aptos Narrow"/>
      <family val="2"/>
      <scheme val="minor"/>
    </font>
    <font>
      <b/>
      <i/>
      <sz val="11"/>
      <color theme="1"/>
      <name val="Aptos Narrow"/>
      <family val="2"/>
      <scheme val="minor"/>
    </font>
    <font>
      <b/>
      <i/>
      <sz val="11"/>
      <color rgb="FFFF0000"/>
      <name val="Aptos Narrow"/>
      <family val="2"/>
      <scheme val="minor"/>
    </font>
    <font>
      <sz val="11"/>
      <color rgb="FFFF0000"/>
      <name val="Aptos Narrow"/>
      <family val="2"/>
      <scheme val="minor"/>
    </font>
    <font>
      <sz val="11"/>
      <color rgb="FF000000"/>
      <name val="Aptos Narrow"/>
      <family val="2"/>
      <scheme val="minor"/>
    </font>
    <font>
      <b/>
      <sz val="13.5"/>
      <color theme="1"/>
      <name val="Aptos Narrow"/>
      <family val="2"/>
      <scheme val="minor"/>
    </font>
    <font>
      <sz val="11"/>
      <color theme="1"/>
      <name val="Calibri"/>
      <family val="2"/>
    </font>
    <font>
      <i/>
      <sz val="11"/>
      <color theme="1"/>
      <name val="Aptos Narrow"/>
      <family val="2"/>
      <scheme val="minor"/>
    </font>
    <font>
      <sz val="12"/>
      <color theme="1"/>
      <name val="Aptos Narrow"/>
      <family val="2"/>
      <scheme val="minor"/>
    </font>
    <font>
      <i/>
      <sz val="11"/>
      <name val="Aptos Narrow"/>
      <family val="2"/>
      <scheme val="minor"/>
    </font>
    <font>
      <b/>
      <sz val="11"/>
      <color rgb="FFC00000"/>
      <name val="Aptos Narrow"/>
      <family val="2"/>
      <scheme val="minor"/>
    </font>
    <font>
      <i/>
      <sz val="11"/>
      <color rgb="FFC00000"/>
      <name val="Aptos Narrow"/>
      <family val="2"/>
      <scheme val="minor"/>
    </font>
    <font>
      <b/>
      <sz val="11"/>
      <color rgb="FF000000"/>
      <name val="Aptos Narrow"/>
      <family val="2"/>
    </font>
    <font>
      <b/>
      <sz val="11"/>
      <color rgb="FFFF0000"/>
      <name val="Aptos Narrow"/>
      <family val="2"/>
    </font>
    <font>
      <b/>
      <sz val="11"/>
      <color theme="1"/>
      <name val="Aptos Narrow"/>
      <family val="2"/>
    </font>
    <font>
      <sz val="11"/>
      <color rgb="FFC00000"/>
      <name val="Aptos Narrow"/>
      <family val="2"/>
      <scheme val="minor"/>
    </font>
    <font>
      <b/>
      <sz val="11"/>
      <name val="Aptos Narrow"/>
      <family val="2"/>
      <scheme val="minor"/>
    </font>
    <font>
      <sz val="11"/>
      <color rgb="FFC00000"/>
      <name val="Aptos Narrow"/>
      <family val="2"/>
      <scheme val="minor"/>
    </font>
  </fonts>
  <fills count="11">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79998168889431442"/>
        <bgColor indexed="64"/>
      </patternFill>
    </fill>
  </fills>
  <borders count="35">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0" fontId="8" fillId="0" borderId="0" applyNumberFormat="0" applyFill="0" applyBorder="0" applyAlignment="0" applyProtection="0"/>
    <xf numFmtId="0" fontId="16" fillId="0" borderId="0"/>
    <xf numFmtId="43" fontId="16" fillId="0" borderId="0" applyFont="0" applyFill="0" applyBorder="0" applyAlignment="0" applyProtection="0"/>
    <xf numFmtId="43" fontId="1" fillId="0" borderId="0" applyFont="0" applyFill="0" applyBorder="0" applyAlignment="0" applyProtection="0"/>
  </cellStyleXfs>
  <cellXfs count="258">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horizontal="center" vertical="center" wrapText="1"/>
    </xf>
    <xf numFmtId="9" fontId="0" fillId="0" borderId="0" xfId="0" applyNumberFormat="1"/>
    <xf numFmtId="0" fontId="2" fillId="0" borderId="0" xfId="0" applyFont="1"/>
    <xf numFmtId="165" fontId="0" fillId="0" borderId="0" xfId="0" applyNumberFormat="1"/>
    <xf numFmtId="0" fontId="0" fillId="0" borderId="0" xfId="0" applyAlignment="1">
      <alignment vertical="center"/>
    </xf>
    <xf numFmtId="0" fontId="2" fillId="0" borderId="0" xfId="0" applyFont="1" applyAlignment="1">
      <alignment vertical="center"/>
    </xf>
    <xf numFmtId="165" fontId="0" fillId="0" borderId="0" xfId="0" applyNumberFormat="1" applyAlignment="1">
      <alignment horizontal="right" vertical="center"/>
    </xf>
    <xf numFmtId="0" fontId="0" fillId="0" borderId="6" xfId="0" applyBorder="1" applyAlignment="1">
      <alignment horizontal="center" vertical="center"/>
    </xf>
    <xf numFmtId="164" fontId="0" fillId="0" borderId="7" xfId="1" applyFont="1" applyBorder="1"/>
    <xf numFmtId="0" fontId="0" fillId="0" borderId="2" xfId="0" applyBorder="1"/>
    <xf numFmtId="164" fontId="0" fillId="0" borderId="9" xfId="1" applyFont="1" applyBorder="1"/>
    <xf numFmtId="164" fontId="0" fillId="0" borderId="20" xfId="1" applyFont="1" applyBorder="1"/>
    <xf numFmtId="164" fontId="0" fillId="0" borderId="21" xfId="1" applyFont="1" applyBorder="1"/>
    <xf numFmtId="0" fontId="0" fillId="0" borderId="20" xfId="0" applyBorder="1"/>
    <xf numFmtId="0" fontId="0" fillId="0" borderId="21" xfId="0" applyBorder="1"/>
    <xf numFmtId="0" fontId="0" fillId="0" borderId="6" xfId="0" applyBorder="1" applyAlignment="1">
      <alignment horizontal="right" vertical="center"/>
    </xf>
    <xf numFmtId="0" fontId="2" fillId="0" borderId="7" xfId="0" applyFont="1" applyBorder="1"/>
    <xf numFmtId="0" fontId="0" fillId="0" borderId="7" xfId="0" applyBorder="1"/>
    <xf numFmtId="0" fontId="0" fillId="0" borderId="9" xfId="0" applyBorder="1"/>
    <xf numFmtId="164" fontId="0" fillId="0" borderId="6" xfId="1" applyFont="1" applyBorder="1"/>
    <xf numFmtId="164" fontId="0" fillId="0" borderId="8" xfId="1" applyFont="1" applyBorder="1"/>
    <xf numFmtId="164" fontId="2" fillId="0" borderId="20" xfId="1" applyFont="1" applyBorder="1"/>
    <xf numFmtId="0" fontId="0" fillId="0" borderId="6" xfId="0" applyBorder="1"/>
    <xf numFmtId="0" fontId="0" fillId="0" borderId="8" xfId="0" applyBorder="1"/>
    <xf numFmtId="164" fontId="7" fillId="5" borderId="32" xfId="1" applyFont="1" applyFill="1" applyBorder="1" applyAlignment="1">
      <alignment horizontal="center" vertical="center" wrapText="1"/>
    </xf>
    <xf numFmtId="0" fontId="0" fillId="0" borderId="8" xfId="0" applyBorder="1" applyAlignment="1">
      <alignment horizontal="center"/>
    </xf>
    <xf numFmtId="164" fontId="7" fillId="5" borderId="21" xfId="1" applyFont="1" applyFill="1" applyBorder="1" applyAlignment="1">
      <alignment horizontal="center" vertical="center"/>
    </xf>
    <xf numFmtId="0" fontId="9" fillId="0" borderId="0" xfId="0" applyFont="1"/>
    <xf numFmtId="0" fontId="10" fillId="0" borderId="0" xfId="0" applyFont="1"/>
    <xf numFmtId="0" fontId="8" fillId="0" borderId="0" xfId="3"/>
    <xf numFmtId="0" fontId="11" fillId="0" borderId="20" xfId="0" applyFont="1" applyBorder="1"/>
    <xf numFmtId="165" fontId="11" fillId="7" borderId="0" xfId="0" applyNumberFormat="1" applyFont="1" applyFill="1" applyAlignment="1">
      <alignment horizontal="right" vertical="center"/>
    </xf>
    <xf numFmtId="0" fontId="11" fillId="7" borderId="7" xfId="0" applyFont="1" applyFill="1" applyBorder="1"/>
    <xf numFmtId="0" fontId="5" fillId="0" borderId="7" xfId="0" applyFont="1" applyBorder="1"/>
    <xf numFmtId="0" fontId="0" fillId="0" borderId="20" xfId="0" applyBorder="1" applyAlignment="1">
      <alignment horizontal="center" vertical="center"/>
    </xf>
    <xf numFmtId="0" fontId="11" fillId="7" borderId="20" xfId="0" applyFont="1" applyFill="1" applyBorder="1" applyAlignment="1">
      <alignment horizontal="center" vertical="center"/>
    </xf>
    <xf numFmtId="0" fontId="5" fillId="0" borderId="20" xfId="0" applyFont="1" applyBorder="1" applyAlignment="1">
      <alignment horizontal="center" vertical="center"/>
    </xf>
    <xf numFmtId="0" fontId="0" fillId="0" borderId="20" xfId="0" applyBorder="1" applyAlignment="1">
      <alignment horizontal="right" vertical="center"/>
    </xf>
    <xf numFmtId="0" fontId="0" fillId="0" borderId="21" xfId="0" applyBorder="1" applyAlignment="1">
      <alignment horizontal="center"/>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0" fontId="2" fillId="0" borderId="0" xfId="0" applyFont="1" applyAlignment="1">
      <alignment horizontal="center"/>
    </xf>
    <xf numFmtId="0" fontId="7" fillId="5" borderId="0" xfId="0" applyFont="1" applyFill="1" applyAlignment="1">
      <alignment horizontal="center" vertical="center" wrapText="1"/>
    </xf>
    <xf numFmtId="0" fontId="10" fillId="5" borderId="0" xfId="0" applyFont="1" applyFill="1" applyAlignment="1">
      <alignment horizontal="center" vertical="center" wrapText="1"/>
    </xf>
    <xf numFmtId="0" fontId="2" fillId="0" borderId="0" xfId="0" applyFont="1" applyAlignment="1">
      <alignment wrapText="1"/>
    </xf>
    <xf numFmtId="0" fontId="12" fillId="0" borderId="0" xfId="3" applyFont="1"/>
    <xf numFmtId="0" fontId="13" fillId="0" borderId="0" xfId="0" applyFont="1"/>
    <xf numFmtId="0" fontId="7" fillId="5" borderId="4" xfId="0" applyFont="1" applyFill="1" applyBorder="1" applyAlignment="1">
      <alignment horizontal="center" vertical="center"/>
    </xf>
    <xf numFmtId="0" fontId="7" fillId="5" borderId="2" xfId="0" applyFont="1" applyFill="1" applyBorder="1" applyAlignment="1">
      <alignment horizontal="center" vertical="center"/>
    </xf>
    <xf numFmtId="0" fontId="0" fillId="0" borderId="0" xfId="0" applyAlignment="1">
      <alignment wrapText="1"/>
    </xf>
    <xf numFmtId="166" fontId="0" fillId="0" borderId="0" xfId="1" applyNumberFormat="1" applyFont="1"/>
    <xf numFmtId="166" fontId="0" fillId="0" borderId="7" xfId="1" applyNumberFormat="1" applyFont="1" applyBorder="1"/>
    <xf numFmtId="166" fontId="14" fillId="0" borderId="0" xfId="0" applyNumberFormat="1" applyFont="1" applyAlignment="1">
      <alignment horizontal="right" vertical="center"/>
    </xf>
    <xf numFmtId="166" fontId="0" fillId="0" borderId="9" xfId="1" applyNumberFormat="1" applyFont="1" applyBorder="1"/>
    <xf numFmtId="0" fontId="11" fillId="0" borderId="0" xfId="0" applyFont="1"/>
    <xf numFmtId="164" fontId="0" fillId="0" borderId="20" xfId="0" applyNumberFormat="1" applyBorder="1"/>
    <xf numFmtId="0" fontId="5" fillId="0" borderId="20" xfId="0" applyFont="1" applyBorder="1"/>
    <xf numFmtId="0" fontId="5" fillId="0" borderId="6" xfId="0" applyFont="1" applyBorder="1"/>
    <xf numFmtId="0" fontId="5" fillId="0" borderId="0" xfId="0" applyFont="1"/>
    <xf numFmtId="164" fontId="5" fillId="0" borderId="6" xfId="1" applyFont="1" applyBorder="1"/>
    <xf numFmtId="166" fontId="5" fillId="0" borderId="7" xfId="1" applyNumberFormat="1" applyFont="1" applyBorder="1"/>
    <xf numFmtId="0" fontId="2" fillId="4" borderId="6" xfId="0" applyFont="1" applyFill="1" applyBorder="1" applyAlignment="1">
      <alignment horizontal="left" vertical="top"/>
    </xf>
    <xf numFmtId="0" fontId="2" fillId="4" borderId="7" xfId="0" applyFont="1" applyFill="1" applyBorder="1" applyAlignment="1">
      <alignment horizontal="left" vertical="top"/>
    </xf>
    <xf numFmtId="0" fontId="2" fillId="4" borderId="0" xfId="0" applyFont="1" applyFill="1" applyAlignment="1">
      <alignment horizontal="left" vertical="top" wrapText="1"/>
    </xf>
    <xf numFmtId="0" fontId="2" fillId="4" borderId="20" xfId="0" applyFont="1" applyFill="1" applyBorder="1" applyAlignment="1">
      <alignment horizontal="left" vertical="top"/>
    </xf>
    <xf numFmtId="0" fontId="2" fillId="4" borderId="0" xfId="0" applyFont="1" applyFill="1" applyAlignment="1">
      <alignment horizontal="left" vertical="top"/>
    </xf>
    <xf numFmtId="164" fontId="2" fillId="4" borderId="6" xfId="1" applyFont="1" applyFill="1" applyBorder="1" applyAlignment="1">
      <alignment horizontal="left" vertical="top"/>
    </xf>
    <xf numFmtId="164" fontId="2" fillId="4" borderId="7" xfId="1" applyFont="1" applyFill="1"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20" xfId="0" applyBorder="1" applyAlignment="1">
      <alignment horizontal="left" vertical="top"/>
    </xf>
    <xf numFmtId="0" fontId="0" fillId="0" borderId="0" xfId="0" applyAlignment="1">
      <alignment horizontal="left" vertical="top"/>
    </xf>
    <xf numFmtId="164" fontId="0" fillId="0" borderId="6" xfId="1" applyFont="1" applyBorder="1" applyAlignment="1">
      <alignment horizontal="left" vertical="top"/>
    </xf>
    <xf numFmtId="164" fontId="0" fillId="0" borderId="7" xfId="1" applyFont="1" applyBorder="1" applyAlignment="1">
      <alignment horizontal="left" vertical="top"/>
    </xf>
    <xf numFmtId="0" fontId="0" fillId="0" borderId="0" xfId="0" applyAlignment="1">
      <alignment horizontal="left" vertical="top" wrapText="1"/>
    </xf>
    <xf numFmtId="0" fontId="2" fillId="0" borderId="6" xfId="0" applyFont="1"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vertical="top" wrapText="1"/>
    </xf>
    <xf numFmtId="0" fontId="0" fillId="0" borderId="21" xfId="0" applyBorder="1" applyAlignment="1">
      <alignment horizontal="left" vertical="top"/>
    </xf>
    <xf numFmtId="0" fontId="0" fillId="0" borderId="2" xfId="0" applyBorder="1" applyAlignment="1">
      <alignment horizontal="left" vertical="top"/>
    </xf>
    <xf numFmtId="164" fontId="0" fillId="0" borderId="8" xfId="1" applyFont="1" applyBorder="1" applyAlignment="1">
      <alignment horizontal="left" vertical="top"/>
    </xf>
    <xf numFmtId="164" fontId="0" fillId="0" borderId="9" xfId="1" applyFont="1" applyBorder="1" applyAlignment="1">
      <alignment horizontal="left" vertical="top"/>
    </xf>
    <xf numFmtId="0" fontId="2" fillId="4" borderId="20" xfId="0" applyFont="1" applyFill="1" applyBorder="1" applyAlignment="1">
      <alignment horizontal="center" vertical="top"/>
    </xf>
    <xf numFmtId="0" fontId="0" fillId="0" borderId="20" xfId="0" applyBorder="1" applyAlignment="1">
      <alignment horizontal="center" vertical="top"/>
    </xf>
    <xf numFmtId="0" fontId="0" fillId="0" borderId="21" xfId="0" applyBorder="1" applyAlignment="1">
      <alignment horizontal="center" vertical="top"/>
    </xf>
    <xf numFmtId="0" fontId="2" fillId="0" borderId="8" xfId="0" applyFont="1" applyBorder="1" applyAlignment="1">
      <alignment horizontal="left" vertical="top"/>
    </xf>
    <xf numFmtId="164" fontId="0" fillId="0" borderId="6" xfId="1" applyFont="1"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9" xfId="0" applyBorder="1" applyAlignment="1">
      <alignment vertical="top"/>
    </xf>
    <xf numFmtId="0" fontId="5" fillId="0" borderId="20" xfId="0" applyFont="1" applyBorder="1" applyAlignment="1">
      <alignment vertical="center"/>
    </xf>
    <xf numFmtId="0" fontId="0" fillId="0" borderId="20" xfId="0" applyBorder="1" applyAlignment="1">
      <alignment wrapText="1"/>
    </xf>
    <xf numFmtId="0" fontId="0" fillId="0" borderId="20" xfId="0" applyBorder="1" applyAlignment="1">
      <alignment vertical="top" wrapText="1"/>
    </xf>
    <xf numFmtId="0" fontId="0" fillId="0" borderId="20" xfId="0" applyBorder="1" applyAlignment="1">
      <alignment vertical="top"/>
    </xf>
    <xf numFmtId="0" fontId="0" fillId="0" borderId="0" xfId="0" applyAlignment="1">
      <alignment vertical="top"/>
    </xf>
    <xf numFmtId="166" fontId="0" fillId="0" borderId="7" xfId="1" applyNumberFormat="1" applyFont="1" applyBorder="1" applyAlignment="1">
      <alignment vertical="top"/>
    </xf>
    <xf numFmtId="0" fontId="0" fillId="0" borderId="6" xfId="0" applyBorder="1" applyAlignment="1">
      <alignment horizontal="center" vertical="top"/>
    </xf>
    <xf numFmtId="0" fontId="2" fillId="0" borderId="20" xfId="0" applyFont="1" applyBorder="1" applyAlignment="1">
      <alignment wrapText="1"/>
    </xf>
    <xf numFmtId="0" fontId="15" fillId="0" borderId="20" xfId="0" applyFont="1" applyBorder="1" applyAlignment="1">
      <alignment wrapText="1"/>
    </xf>
    <xf numFmtId="0" fontId="17" fillId="0" borderId="20" xfId="0" applyFont="1" applyBorder="1" applyAlignment="1">
      <alignment wrapText="1"/>
    </xf>
    <xf numFmtId="0" fontId="17" fillId="0" borderId="20" xfId="0" applyFont="1" applyBorder="1" applyAlignment="1">
      <alignment vertical="center" wrapText="1"/>
    </xf>
    <xf numFmtId="0" fontId="0" fillId="0" borderId="21" xfId="0" applyBorder="1" applyAlignment="1">
      <alignment wrapText="1"/>
    </xf>
    <xf numFmtId="0" fontId="2" fillId="0" borderId="0" xfId="0" applyFont="1" applyAlignment="1">
      <alignment horizontal="center" vertical="top"/>
    </xf>
    <xf numFmtId="0" fontId="0" fillId="8" borderId="0" xfId="0" applyFill="1"/>
    <xf numFmtId="165" fontId="0" fillId="8" borderId="0" xfId="0" applyNumberFormat="1" applyFill="1"/>
    <xf numFmtId="9" fontId="0" fillId="8" borderId="0" xfId="0" applyNumberFormat="1" applyFill="1"/>
    <xf numFmtId="165" fontId="0" fillId="8" borderId="0" xfId="0" applyNumberFormat="1" applyFill="1" applyAlignment="1">
      <alignment horizontal="right" vertical="center"/>
    </xf>
    <xf numFmtId="0" fontId="2" fillId="8" borderId="0" xfId="0" applyFont="1" applyFill="1"/>
    <xf numFmtId="0" fontId="0" fillId="8" borderId="0" xfId="0" applyFill="1" applyAlignment="1">
      <alignment vertical="center"/>
    </xf>
    <xf numFmtId="166" fontId="0" fillId="0" borderId="0" xfId="1" applyNumberFormat="1" applyFont="1" applyBorder="1"/>
    <xf numFmtId="0" fontId="0" fillId="0" borderId="20" xfId="0" applyBorder="1" applyAlignment="1">
      <alignment horizontal="left" vertical="top" wrapText="1"/>
    </xf>
    <xf numFmtId="0" fontId="2" fillId="0" borderId="0" xfId="0" applyFont="1" applyAlignment="1">
      <alignment vertical="top"/>
    </xf>
    <xf numFmtId="164" fontId="0" fillId="0" borderId="20" xfId="0" applyNumberFormat="1" applyBorder="1" applyAlignment="1">
      <alignment vertical="top"/>
    </xf>
    <xf numFmtId="0" fontId="5" fillId="0" borderId="20" xfId="0" applyFont="1" applyBorder="1" applyAlignment="1">
      <alignment horizontal="center" vertical="top"/>
    </xf>
    <xf numFmtId="0" fontId="23" fillId="0" borderId="0" xfId="0" applyFont="1"/>
    <xf numFmtId="0" fontId="2" fillId="0" borderId="20" xfId="0" applyFont="1" applyBorder="1"/>
    <xf numFmtId="0" fontId="2" fillId="0" borderId="6" xfId="0" applyFont="1" applyBorder="1"/>
    <xf numFmtId="164" fontId="2" fillId="0" borderId="6" xfId="1" applyFont="1" applyFill="1" applyBorder="1"/>
    <xf numFmtId="166" fontId="2" fillId="0" borderId="7" xfId="1" applyNumberFormat="1" applyFont="1" applyFill="1" applyBorder="1"/>
    <xf numFmtId="0" fontId="2" fillId="6" borderId="20" xfId="0" applyFont="1" applyFill="1" applyBorder="1" applyAlignment="1">
      <alignment vertical="top" wrapText="1"/>
    </xf>
    <xf numFmtId="0" fontId="2" fillId="6" borderId="20" xfId="0" applyFont="1" applyFill="1" applyBorder="1" applyAlignment="1">
      <alignment vertical="top"/>
    </xf>
    <xf numFmtId="0" fontId="2" fillId="6" borderId="6" xfId="0" applyFont="1" applyFill="1" applyBorder="1" applyAlignment="1">
      <alignment vertical="top"/>
    </xf>
    <xf numFmtId="0" fontId="2" fillId="6" borderId="0" xfId="0" applyFont="1" applyFill="1" applyAlignment="1">
      <alignment vertical="top"/>
    </xf>
    <xf numFmtId="0" fontId="2" fillId="6" borderId="7" xfId="0" applyFont="1" applyFill="1" applyBorder="1" applyAlignment="1">
      <alignment vertical="top"/>
    </xf>
    <xf numFmtId="164" fontId="2" fillId="6" borderId="6" xfId="1" applyFont="1" applyFill="1" applyBorder="1" applyAlignment="1">
      <alignment vertical="top"/>
    </xf>
    <xf numFmtId="166" fontId="2" fillId="6" borderId="7" xfId="1" applyNumberFormat="1" applyFont="1" applyFill="1" applyBorder="1" applyAlignment="1">
      <alignment vertical="top"/>
    </xf>
    <xf numFmtId="0" fontId="0" fillId="6" borderId="20" xfId="0" applyFill="1" applyBorder="1" applyAlignment="1">
      <alignment vertical="top" wrapText="1"/>
    </xf>
    <xf numFmtId="0" fontId="2" fillId="6" borderId="6" xfId="0" applyFont="1" applyFill="1" applyBorder="1" applyAlignment="1">
      <alignment horizontal="center" vertical="top"/>
    </xf>
    <xf numFmtId="0" fontId="18" fillId="4" borderId="20" xfId="0" applyFont="1" applyFill="1" applyBorder="1" applyAlignment="1">
      <alignment vertical="top"/>
    </xf>
    <xf numFmtId="0" fontId="24" fillId="4" borderId="6" xfId="0" applyFont="1" applyFill="1" applyBorder="1" applyAlignment="1">
      <alignment horizontal="left" vertical="top"/>
    </xf>
    <xf numFmtId="0" fontId="24" fillId="4" borderId="7" xfId="0" applyFont="1" applyFill="1" applyBorder="1" applyAlignment="1">
      <alignment horizontal="left" vertical="top"/>
    </xf>
    <xf numFmtId="0" fontId="24" fillId="4" borderId="0" xfId="0" applyFont="1" applyFill="1" applyAlignment="1">
      <alignment horizontal="left" vertical="top" wrapText="1"/>
    </xf>
    <xf numFmtId="0" fontId="24" fillId="4" borderId="20" xfId="0" applyFont="1" applyFill="1" applyBorder="1" applyAlignment="1">
      <alignment horizontal="left" vertical="top"/>
    </xf>
    <xf numFmtId="0" fontId="24" fillId="4" borderId="0" xfId="0" applyFont="1" applyFill="1" applyAlignment="1">
      <alignment horizontal="left" vertical="top"/>
    </xf>
    <xf numFmtId="0" fontId="24" fillId="4" borderId="20" xfId="0" applyFont="1" applyFill="1" applyBorder="1" applyAlignment="1">
      <alignment horizontal="center" vertical="top"/>
    </xf>
    <xf numFmtId="164" fontId="24" fillId="4" borderId="6" xfId="1" applyFont="1" applyFill="1" applyBorder="1" applyAlignment="1">
      <alignment horizontal="left" vertical="top"/>
    </xf>
    <xf numFmtId="164" fontId="24" fillId="4" borderId="7" xfId="1" applyFont="1" applyFill="1" applyBorder="1" applyAlignment="1">
      <alignment horizontal="left" vertical="top"/>
    </xf>
    <xf numFmtId="0" fontId="24" fillId="0" borderId="0" xfId="0" applyFont="1" applyAlignment="1">
      <alignment horizontal="left"/>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0" xfId="0" applyFont="1" applyAlignment="1">
      <alignment horizontal="left" vertical="top" wrapText="1"/>
    </xf>
    <xf numFmtId="0" fontId="5" fillId="0" borderId="20" xfId="0" applyFont="1" applyBorder="1" applyAlignment="1">
      <alignment horizontal="left" vertical="top"/>
    </xf>
    <xf numFmtId="0" fontId="5" fillId="0" borderId="0" xfId="0" applyFont="1" applyAlignment="1">
      <alignment horizontal="left" vertical="top"/>
    </xf>
    <xf numFmtId="164" fontId="5" fillId="0" borderId="6" xfId="1" applyFont="1" applyBorder="1" applyAlignment="1">
      <alignment horizontal="left" vertical="top"/>
    </xf>
    <xf numFmtId="164" fontId="5" fillId="0" borderId="7" xfId="1" applyFont="1" applyBorder="1" applyAlignment="1">
      <alignment horizontal="left" vertical="top"/>
    </xf>
    <xf numFmtId="0" fontId="5" fillId="0" borderId="7" xfId="0" applyFont="1" applyBorder="1" applyAlignment="1">
      <alignment vertical="top" wrapText="1"/>
    </xf>
    <xf numFmtId="164" fontId="0" fillId="0" borderId="0" xfId="1" applyFont="1" applyAlignment="1">
      <alignment vertical="top"/>
    </xf>
    <xf numFmtId="166" fontId="0" fillId="0" borderId="0" xfId="1" applyNumberFormat="1" applyFont="1" applyAlignment="1">
      <alignment vertical="top"/>
    </xf>
    <xf numFmtId="0" fontId="5" fillId="0" borderId="0" xfId="0" applyFont="1" applyAlignment="1">
      <alignment vertical="top"/>
    </xf>
    <xf numFmtId="0" fontId="18" fillId="4" borderId="20" xfId="0" applyFont="1" applyFill="1" applyBorder="1" applyAlignment="1">
      <alignment vertical="top" wrapText="1"/>
    </xf>
    <xf numFmtId="0" fontId="18" fillId="4" borderId="6" xfId="0" applyFont="1" applyFill="1" applyBorder="1" applyAlignment="1">
      <alignment horizontal="center" vertical="top"/>
    </xf>
    <xf numFmtId="0" fontId="18" fillId="4" borderId="6" xfId="0" applyFont="1" applyFill="1" applyBorder="1" applyAlignment="1">
      <alignment vertical="top"/>
    </xf>
    <xf numFmtId="0" fontId="18" fillId="4" borderId="0" xfId="0" applyFont="1" applyFill="1" applyAlignment="1">
      <alignment vertical="top"/>
    </xf>
    <xf numFmtId="0" fontId="18" fillId="4" borderId="7" xfId="0" applyFont="1" applyFill="1" applyBorder="1" applyAlignment="1">
      <alignment vertical="top"/>
    </xf>
    <xf numFmtId="164" fontId="18" fillId="4" borderId="6" xfId="1" applyFont="1" applyFill="1" applyBorder="1" applyAlignment="1">
      <alignment vertical="top"/>
    </xf>
    <xf numFmtId="166" fontId="18" fillId="4" borderId="7" xfId="1" applyNumberFormat="1" applyFont="1" applyFill="1" applyBorder="1" applyAlignment="1">
      <alignment vertical="top"/>
    </xf>
    <xf numFmtId="0" fontId="18" fillId="0" borderId="0" xfId="0" applyFont="1" applyAlignment="1">
      <alignment vertical="top"/>
    </xf>
    <xf numFmtId="0" fontId="22" fillId="6" borderId="20" xfId="0" applyFont="1" applyFill="1" applyBorder="1" applyAlignment="1">
      <alignment vertical="top" wrapText="1"/>
    </xf>
    <xf numFmtId="0" fontId="18" fillId="0" borderId="0" xfId="0" applyFont="1" applyAlignment="1">
      <alignment horizontal="left" vertical="center"/>
    </xf>
    <xf numFmtId="0" fontId="18" fillId="0" borderId="0" xfId="0" applyFont="1" applyAlignment="1">
      <alignment vertical="center"/>
    </xf>
    <xf numFmtId="0" fontId="18" fillId="0" borderId="0" xfId="0" applyFont="1"/>
    <xf numFmtId="0" fontId="18" fillId="0" borderId="0" xfId="0" applyFont="1" applyAlignment="1">
      <alignment horizontal="center"/>
    </xf>
    <xf numFmtId="164" fontId="18" fillId="0" borderId="0" xfId="1" applyFont="1"/>
    <xf numFmtId="43" fontId="5" fillId="4" borderId="7" xfId="0" applyNumberFormat="1" applyFont="1" applyFill="1" applyBorder="1" applyAlignment="1">
      <alignment horizontal="left" wrapText="1"/>
    </xf>
    <xf numFmtId="0" fontId="23" fillId="0" borderId="7" xfId="0" applyFont="1" applyBorder="1" applyAlignment="1">
      <alignment vertical="top" wrapText="1"/>
    </xf>
    <xf numFmtId="164" fontId="11" fillId="0" borderId="7" xfId="1" applyFont="1" applyBorder="1" applyAlignment="1">
      <alignment horizontal="left" vertical="top"/>
    </xf>
    <xf numFmtId="0" fontId="2" fillId="9" borderId="0" xfId="0" applyFont="1" applyFill="1" applyAlignment="1">
      <alignment vertical="center" wrapText="1"/>
    </xf>
    <xf numFmtId="0" fontId="2" fillId="9" borderId="0" xfId="0" applyFont="1" applyFill="1" applyAlignment="1">
      <alignment vertical="center"/>
    </xf>
    <xf numFmtId="0" fontId="2" fillId="9" borderId="0" xfId="0" applyFont="1" applyFill="1" applyAlignment="1">
      <alignment horizontal="center" vertical="center"/>
    </xf>
    <xf numFmtId="164" fontId="2" fillId="9" borderId="0" xfId="1" applyFont="1" applyFill="1" applyAlignment="1">
      <alignment vertical="center"/>
    </xf>
    <xf numFmtId="164" fontId="0" fillId="0" borderId="0" xfId="1" applyFont="1" applyAlignment="1">
      <alignment vertical="center"/>
    </xf>
    <xf numFmtId="43" fontId="0" fillId="0" borderId="0" xfId="0" applyNumberFormat="1" applyAlignment="1">
      <alignment vertical="center"/>
    </xf>
    <xf numFmtId="0" fontId="23" fillId="0" borderId="6" xfId="0" applyFont="1" applyBorder="1" applyAlignment="1">
      <alignment horizontal="left" vertical="top"/>
    </xf>
    <xf numFmtId="0" fontId="23" fillId="0" borderId="7" xfId="0" applyFont="1" applyBorder="1" applyAlignment="1">
      <alignment horizontal="left" vertical="top"/>
    </xf>
    <xf numFmtId="0" fontId="23" fillId="0" borderId="0" xfId="0" applyFont="1" applyAlignment="1">
      <alignment horizontal="left" vertical="top" wrapText="1"/>
    </xf>
    <xf numFmtId="0" fontId="23" fillId="0" borderId="20" xfId="0" applyFont="1" applyBorder="1" applyAlignment="1">
      <alignment horizontal="left" vertical="top"/>
    </xf>
    <xf numFmtId="0" fontId="23" fillId="0" borderId="0" xfId="0" applyFont="1" applyAlignment="1">
      <alignment horizontal="left" vertical="top"/>
    </xf>
    <xf numFmtId="0" fontId="23" fillId="0" borderId="20" xfId="0" applyFont="1" applyBorder="1" applyAlignment="1">
      <alignment horizontal="center" vertical="top"/>
    </xf>
    <xf numFmtId="164" fontId="23" fillId="0" borderId="6" xfId="1" applyFont="1" applyBorder="1" applyAlignment="1">
      <alignment horizontal="left" vertical="top"/>
    </xf>
    <xf numFmtId="164" fontId="23" fillId="0" borderId="7" xfId="1" applyFont="1" applyBorder="1" applyAlignment="1">
      <alignment horizontal="left" vertical="top"/>
    </xf>
    <xf numFmtId="0" fontId="5" fillId="6" borderId="20" xfId="0" applyFont="1" applyFill="1" applyBorder="1" applyAlignment="1">
      <alignment vertical="top" wrapText="1"/>
    </xf>
    <xf numFmtId="166" fontId="5" fillId="0" borderId="7" xfId="1" applyNumberFormat="1" applyFont="1" applyBorder="1" applyAlignment="1">
      <alignment vertical="top"/>
    </xf>
    <xf numFmtId="0" fontId="2" fillId="0" borderId="0" xfId="0" applyFont="1" applyAlignment="1">
      <alignment horizontal="left" vertical="center"/>
    </xf>
    <xf numFmtId="0" fontId="24" fillId="7" borderId="0" xfId="0" applyFont="1" applyFill="1" applyAlignment="1">
      <alignment wrapText="1"/>
    </xf>
    <xf numFmtId="0" fontId="5" fillId="0" borderId="0" xfId="0" applyFont="1" applyAlignment="1">
      <alignment wrapText="1"/>
    </xf>
    <xf numFmtId="0" fontId="5" fillId="0" borderId="0" xfId="0" applyFont="1" applyAlignment="1">
      <alignment horizontal="center"/>
    </xf>
    <xf numFmtId="167" fontId="18" fillId="4" borderId="7" xfId="1" applyNumberFormat="1" applyFont="1" applyFill="1" applyBorder="1" applyAlignment="1">
      <alignment vertical="top"/>
    </xf>
    <xf numFmtId="167" fontId="0" fillId="0" borderId="7" xfId="1" applyNumberFormat="1" applyFont="1" applyBorder="1"/>
    <xf numFmtId="167" fontId="2" fillId="6" borderId="7" xfId="1" applyNumberFormat="1" applyFont="1" applyFill="1" applyBorder="1" applyAlignment="1">
      <alignment vertical="top"/>
    </xf>
    <xf numFmtId="167" fontId="0" fillId="0" borderId="7" xfId="1" applyNumberFormat="1" applyFont="1" applyBorder="1" applyAlignment="1">
      <alignment vertical="top"/>
    </xf>
    <xf numFmtId="167" fontId="5" fillId="0" borderId="7" xfId="1" applyNumberFormat="1" applyFont="1" applyBorder="1"/>
    <xf numFmtId="167" fontId="2" fillId="0" borderId="7" xfId="1" applyNumberFormat="1" applyFont="1" applyFill="1" applyBorder="1"/>
    <xf numFmtId="0" fontId="24" fillId="7" borderId="0" xfId="0" applyFont="1" applyFill="1" applyAlignment="1">
      <alignment horizontal="center"/>
    </xf>
    <xf numFmtId="0" fontId="25" fillId="0" borderId="7" xfId="0" applyFont="1" applyBorder="1" applyAlignment="1">
      <alignment vertical="top" wrapText="1"/>
    </xf>
    <xf numFmtId="0" fontId="2" fillId="10" borderId="6" xfId="0" applyFont="1" applyFill="1" applyBorder="1" applyAlignment="1">
      <alignment horizontal="center" vertical="top"/>
    </xf>
    <xf numFmtId="0" fontId="2" fillId="10" borderId="20" xfId="0" applyFont="1" applyFill="1" applyBorder="1" applyAlignment="1">
      <alignment vertical="top" wrapText="1"/>
    </xf>
    <xf numFmtId="0" fontId="2" fillId="10" borderId="20" xfId="0" applyFont="1" applyFill="1" applyBorder="1" applyAlignment="1">
      <alignment vertical="top"/>
    </xf>
    <xf numFmtId="0" fontId="2" fillId="10" borderId="6" xfId="0" applyFont="1" applyFill="1" applyBorder="1" applyAlignment="1">
      <alignment vertical="top"/>
    </xf>
    <xf numFmtId="0" fontId="2" fillId="10" borderId="0" xfId="0" applyFont="1" applyFill="1" applyAlignment="1">
      <alignment vertical="top"/>
    </xf>
    <xf numFmtId="0" fontId="2" fillId="10" borderId="7" xfId="0" applyFont="1" applyFill="1" applyBorder="1" applyAlignment="1">
      <alignment vertical="top"/>
    </xf>
    <xf numFmtId="164" fontId="2" fillId="10" borderId="6" xfId="1" applyFont="1" applyFill="1" applyBorder="1" applyAlignment="1">
      <alignment vertical="top"/>
    </xf>
    <xf numFmtId="166" fontId="2" fillId="10" borderId="7" xfId="1" applyNumberFormat="1" applyFont="1" applyFill="1" applyBorder="1" applyAlignment="1">
      <alignment vertical="top"/>
    </xf>
    <xf numFmtId="167" fontId="2" fillId="10" borderId="7" xfId="1" applyNumberFormat="1" applyFont="1" applyFill="1" applyBorder="1" applyAlignment="1">
      <alignment vertical="top"/>
    </xf>
    <xf numFmtId="0" fontId="7" fillId="5" borderId="24"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3"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23" xfId="0" applyFont="1" applyFill="1" applyBorder="1" applyAlignment="1">
      <alignment horizontal="center" vertical="center"/>
    </xf>
    <xf numFmtId="0" fontId="7" fillId="5" borderId="25" xfId="0" applyFont="1" applyFill="1" applyBorder="1" applyAlignment="1">
      <alignment horizontal="center" vertical="center"/>
    </xf>
    <xf numFmtId="0" fontId="7" fillId="5" borderId="26" xfId="0" applyFont="1" applyFill="1" applyBorder="1" applyAlignment="1">
      <alignment horizontal="center" vertical="center"/>
    </xf>
    <xf numFmtId="164" fontId="7" fillId="5" borderId="29" xfId="1" applyFont="1" applyFill="1" applyBorder="1" applyAlignment="1">
      <alignment horizontal="center" vertical="center" wrapText="1"/>
    </xf>
    <xf numFmtId="164" fontId="7" fillId="5" borderId="31" xfId="1" applyFont="1" applyFill="1" applyBorder="1" applyAlignment="1">
      <alignment horizontal="center" vertical="center" wrapText="1"/>
    </xf>
    <xf numFmtId="164" fontId="7" fillId="5" borderId="28" xfId="1" applyFont="1" applyFill="1" applyBorder="1" applyAlignment="1">
      <alignment horizontal="center" vertical="center" wrapText="1"/>
    </xf>
    <xf numFmtId="164" fontId="7" fillId="5" borderId="30" xfId="1" applyFont="1" applyFill="1" applyBorder="1" applyAlignment="1">
      <alignment horizontal="center" vertical="center" wrapText="1"/>
    </xf>
    <xf numFmtId="0" fontId="7" fillId="5" borderId="18" xfId="0" applyFont="1" applyFill="1" applyBorder="1" applyAlignment="1">
      <alignment horizontal="center" vertical="center"/>
    </xf>
    <xf numFmtId="0" fontId="7" fillId="5" borderId="27" xfId="0" applyFont="1" applyFill="1" applyBorder="1" applyAlignment="1">
      <alignment horizontal="center" vertical="center"/>
    </xf>
    <xf numFmtId="0" fontId="7" fillId="5" borderId="24" xfId="0" applyFont="1" applyFill="1" applyBorder="1" applyAlignment="1">
      <alignment horizontal="center" vertical="center"/>
    </xf>
    <xf numFmtId="0" fontId="7" fillId="5" borderId="10" xfId="0" applyFont="1" applyFill="1" applyBorder="1" applyAlignment="1">
      <alignment horizontal="center" vertical="center"/>
    </xf>
    <xf numFmtId="164" fontId="7" fillId="5" borderId="33" xfId="1" applyFont="1" applyFill="1" applyBorder="1" applyAlignment="1">
      <alignment horizontal="center" vertical="center" wrapText="1"/>
    </xf>
    <xf numFmtId="0" fontId="7" fillId="5" borderId="32" xfId="0" applyFont="1" applyFill="1" applyBorder="1" applyAlignment="1">
      <alignment horizontal="center" vertical="center"/>
    </xf>
    <xf numFmtId="0" fontId="7" fillId="5" borderId="21"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19"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6"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4" xfId="0" applyFont="1" applyFill="1" applyBorder="1" applyAlignment="1">
      <alignment horizontal="center" vertical="center"/>
    </xf>
    <xf numFmtId="164" fontId="7" fillId="5" borderId="34" xfId="1" applyFont="1" applyFill="1" applyBorder="1" applyAlignment="1">
      <alignment horizontal="center" vertical="center" wrapText="1"/>
    </xf>
    <xf numFmtId="0" fontId="7" fillId="5" borderId="18" xfId="0" applyFont="1" applyFill="1" applyBorder="1" applyAlignment="1">
      <alignment horizontal="center" vertical="top"/>
    </xf>
    <xf numFmtId="0" fontId="7" fillId="5" borderId="19" xfId="0" applyFont="1" applyFill="1" applyBorder="1" applyAlignment="1">
      <alignment horizontal="center" vertical="top"/>
    </xf>
    <xf numFmtId="0" fontId="7" fillId="5" borderId="3" xfId="0" applyFont="1" applyFill="1" applyBorder="1" applyAlignment="1">
      <alignment horizontal="center" vertical="top"/>
    </xf>
    <xf numFmtId="0" fontId="7" fillId="5" borderId="8" xfId="0" applyFont="1" applyFill="1" applyBorder="1" applyAlignment="1">
      <alignment horizontal="center" vertical="top"/>
    </xf>
    <xf numFmtId="0" fontId="7" fillId="5" borderId="18" xfId="0" applyFont="1" applyFill="1" applyBorder="1" applyAlignment="1">
      <alignment horizontal="center" vertical="top" wrapText="1"/>
    </xf>
    <xf numFmtId="0" fontId="7" fillId="5" borderId="19" xfId="0" applyFont="1" applyFill="1" applyBorder="1" applyAlignment="1">
      <alignment horizontal="center" vertical="top" wrapText="1"/>
    </xf>
    <xf numFmtId="0" fontId="7" fillId="5" borderId="11" xfId="0" applyFont="1" applyFill="1" applyBorder="1" applyAlignment="1">
      <alignment horizontal="center" vertical="top"/>
    </xf>
    <xf numFmtId="0" fontId="7" fillId="5" borderId="13" xfId="0" applyFont="1" applyFill="1" applyBorder="1" applyAlignment="1">
      <alignment horizontal="center" vertical="top"/>
    </xf>
    <xf numFmtId="0" fontId="7" fillId="5" borderId="15" xfId="0" applyFont="1" applyFill="1" applyBorder="1" applyAlignment="1">
      <alignment horizontal="center" vertical="top"/>
    </xf>
    <xf numFmtId="0" fontId="7" fillId="5" borderId="16" xfId="0" applyFont="1" applyFill="1" applyBorder="1" applyAlignment="1">
      <alignment horizontal="center" vertical="top"/>
    </xf>
    <xf numFmtId="0" fontId="7" fillId="5" borderId="12" xfId="0" applyFont="1" applyFill="1" applyBorder="1" applyAlignment="1">
      <alignment horizontal="center" vertical="top"/>
    </xf>
    <xf numFmtId="0" fontId="7" fillId="5" borderId="14" xfId="0" applyFont="1" applyFill="1" applyBorder="1" applyAlignment="1">
      <alignment horizontal="center" vertical="top"/>
    </xf>
    <xf numFmtId="164" fontId="7" fillId="5" borderId="28" xfId="1" applyFont="1" applyFill="1" applyBorder="1" applyAlignment="1">
      <alignment horizontal="center" vertical="top" wrapText="1"/>
    </xf>
    <xf numFmtId="164" fontId="7" fillId="5" borderId="33" xfId="1" applyFont="1" applyFill="1" applyBorder="1" applyAlignment="1">
      <alignment horizontal="center" vertical="top" wrapText="1"/>
    </xf>
    <xf numFmtId="166" fontId="7" fillId="5" borderId="29" xfId="1" applyNumberFormat="1" applyFont="1" applyFill="1" applyBorder="1" applyAlignment="1">
      <alignment horizontal="center" vertical="top" wrapText="1"/>
    </xf>
    <xf numFmtId="166" fontId="7" fillId="5" borderId="34" xfId="1" applyNumberFormat="1" applyFont="1" applyFill="1" applyBorder="1" applyAlignment="1">
      <alignment horizontal="center" vertical="top" wrapText="1"/>
    </xf>
    <xf numFmtId="0" fontId="5" fillId="4" borderId="7" xfId="0" applyFont="1" applyFill="1" applyBorder="1" applyAlignment="1">
      <alignment horizontal="left" wrapText="1"/>
    </xf>
  </cellXfs>
  <cellStyles count="7">
    <cellStyle name="Comma" xfId="1" builtinId="3"/>
    <cellStyle name="Comma 2" xfId="5" xr:uid="{FD28FB9E-066A-452F-AA4E-6983D63E1C6F}"/>
    <cellStyle name="Comma 3" xfId="6" xr:uid="{3DD4EF04-3368-4806-8DEB-E76AD70D9CE1}"/>
    <cellStyle name="Hyperlink" xfId="3" builtinId="8"/>
    <cellStyle name="Normal" xfId="0" builtinId="0"/>
    <cellStyle name="Normal 2" xfId="2" xr:uid="{8C208B07-02E6-4B26-BA5F-58E1B717B24D}"/>
    <cellStyle name="Normal 3" xfId="4" xr:uid="{F34CB48E-D483-4FF8-9A2D-A261AE4A23A0}"/>
  </cellStyles>
  <dxfs count="0"/>
  <tableStyles count="0" defaultTableStyle="TableStyleMedium2" defaultPivotStyle="PivotStyleLight16"/>
  <colors>
    <mruColors>
      <color rgb="FFE08CD8"/>
      <color rgb="FFD86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Christiena Dewikumara" id="{BCF04D28-1F27-4E53-9190-07B2DF6405FD}" userId="" providerId=""/>
  <person displayName="Mai Nguyen" id="{98512D01-91DE-4763-BD2C-FB8297EF3BFE}" userId="Mai Nguyen" providerId="None"/>
  <person displayName="MOLYANETH HENG" id="{EEB9D0D8-A4ED-4165-8F81-8CFBD8099F4D}" userId="MOLYANETH HENG" providerId="None"/>
  <person displayName="Dewikumara, Christiena" id="{FBCE9357-B861-4A91-AF68-9B8681D530E0}" userId="S::C.DEWIKUMARA@tetratech.com::405cbbd3-df22-47fa-acd5-972b3f3c245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0" dT="2025-07-15T08:28:04.94" personId="{FBCE9357-B861-4A91-AF68-9B8681D530E0}" id="{CACF3EF7-7D86-42E7-8CC2-11CC7E8278E6}">
    <text>This is total sub amount of 4.2.1.x</text>
  </threadedComment>
  <threadedComment ref="N13" dT="2025-07-15T08:27:14.67" personId="{FBCE9357-B861-4A91-AF68-9B8681D530E0}" id="{CB4A28AD-B6FE-44B2-BF9F-C5181403987B}">
    <text>This is total amount of 4.2.2.x</text>
  </threadedComment>
  <threadedComment ref="C17" dT="2025-07-17T07:55:14.53" personId="{EEB9D0D8-A4ED-4165-8F81-8CFBD8099F4D}" id="{8615171A-8006-436B-A5A8-B8D67B959AD1}">
    <text xml:space="preserve">Can we split this cost item into two? Usually, we have local transportation allowances for provincial travel. Then, we need to have another local transportation allowance from their hotel to the venue. </text>
  </threadedComment>
  <threadedComment ref="C17" dT="2025-07-17T08:19:43.39" personId="{BCF04D28-1F27-4E53-9190-07B2DF6405FD}" id="{22F18D76-CBBF-4461-B29F-65DDC465BBCE}" parentId="{8615171A-8006-436B-A5A8-B8D67B959AD1}">
    <text>Yes, just copy the row</text>
  </threadedComment>
  <threadedComment ref="C18" dT="2025-07-17T09:19:35.02" personId="{98512D01-91DE-4763-BD2C-FB8297EF3BFE}" id="{E05C8CB8-9C17-437C-AB60-5E20C96BE96D}">
    <text>This repeats line 12</text>
  </threadedComment>
  <threadedComment ref="N21" dT="2025-07-15T08:27:14.67" personId="{FBCE9357-B861-4A91-AF68-9B8681D530E0}" id="{C865E68B-325B-4C80-A324-981CC0E94550}">
    <text>This is total amount of 4.2.2.x</text>
  </threadedComment>
  <threadedComment ref="N24" dT="2025-07-15T08:27:14.67" personId="{FBCE9357-B861-4A91-AF68-9B8681D530E0}" id="{E2F41C98-EA19-4907-8388-106F558AA1E5}">
    <text>This is total amount of 4.2.2.x</text>
  </threadedComment>
  <threadedComment ref="C27" dT="2025-07-17T07:48:37.67" personId="{EEB9D0D8-A4ED-4165-8F81-8CFBD8099F4D}" id="{AF82343A-03B2-4FF8-8F00-BC012B726C2D}">
    <text>I would like to add this one more cost item. The cost could be varied whether you do the video recording or not, so you can split into two lines too in case some events do not do the video.</text>
  </threadedComment>
  <threadedComment ref="C27" dT="2025-07-17T08:20:25.45" personId="{BCF04D28-1F27-4E53-9190-07B2DF6405FD}" id="{ACACE240-16DE-45B9-A78D-FC36BD436198}" parentId="{AF82343A-03B2-4FF8-8F00-BC012B726C2D}">
    <text>thank you</text>
  </threadedComment>
  <threadedComment ref="C33" dT="2025-07-17T07:47:22.23" personId="{EEB9D0D8-A4ED-4165-8F81-8CFBD8099F4D}" id="{CCE359D5-06FC-4F11-935D-92100511447F}">
    <text xml:space="preserve">Like Iko’s comment on the summary sheet, I prefer to contingency for the whole project, rather than activity-specific. </text>
  </threadedComment>
  <threadedComment ref="C33" dT="2025-07-17T08:20:39.83" personId="{BCF04D28-1F27-4E53-9190-07B2DF6405FD}" id="{6884FA8C-422B-4CDF-9D38-94E0762E3B9E}" parentId="{CCE359D5-06FC-4F11-935D-92100511447F}">
    <text>noted</text>
  </threadedComment>
  <threadedComment ref="B35" dT="2025-07-17T07:56:53.05" personId="{EEB9D0D8-A4ED-4165-8F81-8CFBD8099F4D}" id="{15585B85-24A7-48DA-A03A-ACA056AEFBE5}">
    <text xml:space="preserve">The list is quite comprehensive, but do we still have freedom to add any unforseen cost items after this one? </text>
  </threadedComment>
  <threadedComment ref="B35" dT="2025-07-17T08:21:03.49" personId="{BCF04D28-1F27-4E53-9190-07B2DF6405FD}" id="{F26D1CF3-9D39-4A34-B96F-A80D1300BD95}" parentId="{15585B85-24A7-48DA-A03A-ACA056AEFBE5}">
    <text>yes, you can add as many rows as needed</text>
  </threadedComment>
</ThreadedComments>
</file>

<file path=xl/threadedComments/threadedComment2.xml><?xml version="1.0" encoding="utf-8"?>
<ThreadedComments xmlns="http://schemas.microsoft.com/office/spreadsheetml/2018/threadedcomments" xmlns:x="http://schemas.openxmlformats.org/spreadsheetml/2006/main">
  <threadedComment ref="G4" dT="2025-07-17T08:05:26.73" personId="{EEB9D0D8-A4ED-4165-8F81-8CFBD8099F4D}" id="{24159CD8-B728-4BFC-9223-2114EE1FF617}">
    <text xml:space="preserve">Is this per diem to give when having international travel? Not clear to me. </text>
  </threadedComment>
  <threadedComment ref="G4" dT="2025-07-17T08:48:49.55" personId="{BCF04D28-1F27-4E53-9190-07B2DF6405FD}" id="{26F3C656-C3A3-4F49-8A8F-08824C75BA2E}" parentId="{24159CD8-B728-4BFC-9223-2114EE1FF617}">
    <text>this is estimate for local participants. I need to discuss with Adi as he presented the list to Serene during the last workshop in Jakarta</text>
  </threadedComment>
  <threadedComment ref="G4" dT="2025-07-17T08:50:04.25" personId="{BCF04D28-1F27-4E53-9190-07B2DF6405FD}" id="{5E89D980-A0A4-46C6-A402-5265878E3A0F}" parentId="{24159CD8-B728-4BFC-9223-2114EE1FF617}">
    <text xml:space="preserve">You can refer the international Per Diem using calculation in UNDSA and the per diem calculator sheet included in Single destination tab and multiple destination tab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icsc.un.org/Home/DailySubsistence" TargetMode="Externa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750E-8C26-4264-B36A-B073FED5941D}">
  <dimension ref="B1:N32"/>
  <sheetViews>
    <sheetView zoomScale="70" zoomScaleNormal="70" workbookViewId="0">
      <pane xSplit="4" ySplit="5" topLeftCell="E19" activePane="bottomRight" state="frozen"/>
      <selection pane="topRight" activeCell="E1" sqref="E1"/>
      <selection pane="bottomLeft" activeCell="A11" sqref="A11"/>
      <selection pane="bottomRight" activeCell="L7" sqref="L7"/>
    </sheetView>
  </sheetViews>
  <sheetFormatPr defaultRowHeight="14.5" x14ac:dyDescent="0.35"/>
  <cols>
    <col min="1" max="1" width="1.1796875" customWidth="1"/>
    <col min="2" max="2" width="7.1796875" style="2" customWidth="1"/>
    <col min="3" max="3" width="12.54296875" style="1" customWidth="1"/>
    <col min="4" max="4" width="61.7265625" style="59" customWidth="1"/>
    <col min="5" max="5" width="22.90625" customWidth="1"/>
    <col min="6" max="6" width="9.1796875" bestFit="1" customWidth="1"/>
    <col min="7" max="7" width="9.81640625" style="1" customWidth="1"/>
    <col min="8" max="8" width="10" style="8" customWidth="1"/>
    <col min="9" max="9" width="10.6328125" style="8" customWidth="1"/>
    <col min="10" max="10" width="9.7265625" style="8" customWidth="1"/>
    <col min="11" max="11" width="13.7265625" style="8" customWidth="1"/>
    <col min="12" max="12" width="51.453125" customWidth="1"/>
  </cols>
  <sheetData>
    <row r="1" spans="2:12" x14ac:dyDescent="0.35">
      <c r="C1"/>
    </row>
    <row r="2" spans="2:12" x14ac:dyDescent="0.35">
      <c r="B2" s="192" t="s">
        <v>249</v>
      </c>
      <c r="D2" s="15" t="s">
        <v>253</v>
      </c>
    </row>
    <row r="3" spans="2:12" ht="15" thickBot="1" x14ac:dyDescent="0.4">
      <c r="C3"/>
    </row>
    <row r="4" spans="2:12" s="3" customFormat="1" x14ac:dyDescent="0.35">
      <c r="B4" s="215" t="s">
        <v>11</v>
      </c>
      <c r="C4" s="216"/>
      <c r="D4" s="213" t="s">
        <v>4</v>
      </c>
      <c r="E4" s="225" t="s">
        <v>12</v>
      </c>
      <c r="F4" s="227" t="s">
        <v>13</v>
      </c>
      <c r="G4" s="225" t="s">
        <v>14</v>
      </c>
      <c r="H4" s="223" t="s">
        <v>15</v>
      </c>
      <c r="I4" s="221" t="s">
        <v>16</v>
      </c>
      <c r="J4" s="223" t="s">
        <v>15</v>
      </c>
      <c r="K4" s="221" t="s">
        <v>252</v>
      </c>
      <c r="L4" s="219" t="s">
        <v>7</v>
      </c>
    </row>
    <row r="5" spans="2:12" s="3" customFormat="1" x14ac:dyDescent="0.35">
      <c r="B5" s="217"/>
      <c r="C5" s="218"/>
      <c r="D5" s="214"/>
      <c r="E5" s="226"/>
      <c r="F5" s="228"/>
      <c r="G5" s="226"/>
      <c r="H5" s="224"/>
      <c r="I5" s="222"/>
      <c r="J5" s="224"/>
      <c r="K5" s="222"/>
      <c r="L5" s="220"/>
    </row>
    <row r="6" spans="2:12" s="147" customFormat="1" ht="20.5" customHeight="1" x14ac:dyDescent="0.35">
      <c r="B6" s="139">
        <v>1</v>
      </c>
      <c r="C6" s="140"/>
      <c r="D6" s="141" t="s">
        <v>224</v>
      </c>
      <c r="E6" s="142"/>
      <c r="F6" s="143"/>
      <c r="G6" s="144"/>
      <c r="H6" s="145"/>
      <c r="I6" s="146"/>
      <c r="J6" s="145"/>
      <c r="K6" s="146">
        <f>K7</f>
        <v>0</v>
      </c>
      <c r="L6" s="257"/>
    </row>
    <row r="7" spans="2:12" s="68" customFormat="1" ht="98.5" customHeight="1" x14ac:dyDescent="0.35">
      <c r="B7" s="148" t="s">
        <v>197</v>
      </c>
      <c r="C7" s="149"/>
      <c r="D7" s="150" t="s">
        <v>229</v>
      </c>
      <c r="E7" s="151" t="s">
        <v>19</v>
      </c>
      <c r="F7" s="152" t="s">
        <v>20</v>
      </c>
      <c r="G7" s="123">
        <v>40</v>
      </c>
      <c r="H7" s="153" t="s">
        <v>21</v>
      </c>
      <c r="I7" s="154"/>
      <c r="J7" s="153" t="str">
        <f t="shared" ref="J7" si="0">H7</f>
        <v>USD</v>
      </c>
      <c r="K7" s="154">
        <f t="shared" ref="K7" si="1">G7*I7</f>
        <v>0</v>
      </c>
      <c r="L7" s="155"/>
    </row>
    <row r="8" spans="2:12" s="68" customFormat="1" x14ac:dyDescent="0.35">
      <c r="B8" s="148"/>
      <c r="C8" s="149"/>
      <c r="D8" s="150"/>
      <c r="E8" s="151"/>
      <c r="F8" s="152"/>
      <c r="G8" s="123"/>
      <c r="H8" s="153"/>
      <c r="I8" s="154"/>
      <c r="J8" s="153"/>
      <c r="K8" s="154"/>
      <c r="L8" s="43"/>
    </row>
    <row r="9" spans="2:12" s="147" customFormat="1" ht="33.5" customHeight="1" x14ac:dyDescent="0.35">
      <c r="B9" s="139">
        <v>2</v>
      </c>
      <c r="C9" s="140"/>
      <c r="D9" s="141" t="s">
        <v>230</v>
      </c>
      <c r="E9" s="142"/>
      <c r="F9" s="143"/>
      <c r="G9" s="144"/>
      <c r="H9" s="145"/>
      <c r="I9" s="146"/>
      <c r="J9" s="145"/>
      <c r="K9" s="146">
        <f>SUM(K10:K11)</f>
        <v>5000</v>
      </c>
      <c r="L9" s="173"/>
    </row>
    <row r="10" spans="2:12" s="68" customFormat="1" ht="83" customHeight="1" x14ac:dyDescent="0.35">
      <c r="B10" s="148" t="s">
        <v>198</v>
      </c>
      <c r="C10" s="149"/>
      <c r="D10" s="150" t="s">
        <v>231</v>
      </c>
      <c r="E10" s="151" t="s">
        <v>19</v>
      </c>
      <c r="F10" s="152" t="s">
        <v>20</v>
      </c>
      <c r="G10" s="123">
        <v>40</v>
      </c>
      <c r="H10" s="153" t="s">
        <v>21</v>
      </c>
      <c r="I10" s="154"/>
      <c r="J10" s="153" t="str">
        <f t="shared" ref="J10" si="2">H10</f>
        <v>USD</v>
      </c>
      <c r="K10" s="154">
        <f t="shared" ref="K10:K11" si="3">G10*I10</f>
        <v>0</v>
      </c>
      <c r="L10" s="43"/>
    </row>
    <row r="11" spans="2:12" s="124" customFormat="1" ht="67" customHeight="1" x14ac:dyDescent="0.35">
      <c r="B11" s="182" t="s">
        <v>225</v>
      </c>
      <c r="C11" s="183"/>
      <c r="D11" s="184" t="s">
        <v>232</v>
      </c>
      <c r="E11" s="185" t="s">
        <v>24</v>
      </c>
      <c r="F11" s="186" t="s">
        <v>25</v>
      </c>
      <c r="G11" s="187">
        <v>1</v>
      </c>
      <c r="H11" s="188" t="s">
        <v>21</v>
      </c>
      <c r="I11" s="189">
        <v>5000</v>
      </c>
      <c r="J11" s="188" t="s">
        <v>21</v>
      </c>
      <c r="K11" s="189">
        <f t="shared" si="3"/>
        <v>5000</v>
      </c>
      <c r="L11" s="174" t="s">
        <v>275</v>
      </c>
    </row>
    <row r="12" spans="2:12" x14ac:dyDescent="0.35">
      <c r="B12" s="78"/>
      <c r="C12" s="79"/>
      <c r="D12" s="84"/>
      <c r="E12" s="80"/>
      <c r="F12" s="81"/>
      <c r="G12" s="93"/>
      <c r="H12" s="82"/>
      <c r="I12" s="83"/>
      <c r="J12" s="82"/>
      <c r="K12" s="83"/>
      <c r="L12" s="27"/>
    </row>
    <row r="13" spans="2:12" s="12" customFormat="1" ht="36.5" customHeight="1" x14ac:dyDescent="0.35">
      <c r="B13" s="71">
        <v>3</v>
      </c>
      <c r="C13" s="72"/>
      <c r="D13" s="73" t="s">
        <v>245</v>
      </c>
      <c r="E13" s="74"/>
      <c r="F13" s="75"/>
      <c r="G13" s="92"/>
      <c r="H13" s="76"/>
      <c r="I13" s="77"/>
      <c r="J13" s="76"/>
      <c r="K13" s="77">
        <f>SUM(K14:K15)</f>
        <v>21178.16</v>
      </c>
      <c r="L13" s="173"/>
    </row>
    <row r="14" spans="2:12" ht="65" customHeight="1" x14ac:dyDescent="0.35">
      <c r="B14" s="78" t="s">
        <v>199</v>
      </c>
      <c r="C14" s="79"/>
      <c r="D14" s="84" t="s">
        <v>246</v>
      </c>
      <c r="E14" s="80" t="s">
        <v>19</v>
      </c>
      <c r="F14" s="81" t="s">
        <v>20</v>
      </c>
      <c r="G14" s="123">
        <v>33</v>
      </c>
      <c r="H14" s="82" t="s">
        <v>21</v>
      </c>
      <c r="I14" s="83"/>
      <c r="J14" s="82" t="s">
        <v>21</v>
      </c>
      <c r="K14" s="83">
        <f t="shared" ref="K14:K15" si="4">G14*I14</f>
        <v>0</v>
      </c>
      <c r="L14" s="27"/>
    </row>
    <row r="15" spans="2:12" s="124" customFormat="1" ht="77" customHeight="1" x14ac:dyDescent="0.35">
      <c r="B15" s="182" t="s">
        <v>226</v>
      </c>
      <c r="C15" s="183"/>
      <c r="D15" s="184" t="str">
        <f>SocialiseWS!C7</f>
        <v xml:space="preserve">Costs associated with organising and managing a Socialisation Workshop on the draft NQI Policy and Implementation Framework: Phnom Penh with approximately 80-100 participants  </v>
      </c>
      <c r="E15" s="185" t="s">
        <v>185</v>
      </c>
      <c r="F15" s="186" t="s">
        <v>23</v>
      </c>
      <c r="G15" s="187">
        <v>1</v>
      </c>
      <c r="H15" s="188" t="s">
        <v>21</v>
      </c>
      <c r="I15" s="189">
        <f>SocialiseWS!K7</f>
        <v>21178.16</v>
      </c>
      <c r="J15" s="188" t="s">
        <v>21</v>
      </c>
      <c r="K15" s="189">
        <f t="shared" si="4"/>
        <v>21178.16</v>
      </c>
      <c r="L15" s="174"/>
    </row>
    <row r="16" spans="2:12" s="12" customFormat="1" ht="23.5" customHeight="1" x14ac:dyDescent="0.35">
      <c r="B16" s="71">
        <v>4</v>
      </c>
      <c r="C16" s="72"/>
      <c r="D16" s="73" t="s">
        <v>236</v>
      </c>
      <c r="E16" s="74"/>
      <c r="F16" s="75"/>
      <c r="G16" s="92"/>
      <c r="H16" s="76"/>
      <c r="I16" s="77"/>
      <c r="J16" s="76"/>
      <c r="K16" s="77">
        <f>SUM(K17:K19)</f>
        <v>7000</v>
      </c>
      <c r="L16" s="173"/>
    </row>
    <row r="17" spans="2:14" ht="78" customHeight="1" x14ac:dyDescent="0.35">
      <c r="B17" s="78" t="s">
        <v>237</v>
      </c>
      <c r="C17" s="79"/>
      <c r="D17" s="84" t="s">
        <v>241</v>
      </c>
      <c r="E17" s="80" t="s">
        <v>19</v>
      </c>
      <c r="F17" s="81" t="s">
        <v>20</v>
      </c>
      <c r="G17" s="123">
        <v>10</v>
      </c>
      <c r="H17" s="82" t="s">
        <v>21</v>
      </c>
      <c r="I17" s="83"/>
      <c r="J17" s="82" t="str">
        <f t="shared" ref="J17" si="5">H17</f>
        <v>USD</v>
      </c>
      <c r="K17" s="83">
        <f t="shared" ref="K17:K19" si="6">G17*I17</f>
        <v>0</v>
      </c>
      <c r="L17" s="174"/>
    </row>
    <row r="18" spans="2:14" s="124" customFormat="1" ht="65.5" customHeight="1" x14ac:dyDescent="0.35">
      <c r="B18" s="182" t="s">
        <v>201</v>
      </c>
      <c r="C18" s="183"/>
      <c r="D18" s="184" t="s">
        <v>242</v>
      </c>
      <c r="E18" s="185" t="s">
        <v>172</v>
      </c>
      <c r="F18" s="186" t="s">
        <v>25</v>
      </c>
      <c r="G18" s="187">
        <v>1</v>
      </c>
      <c r="H18" s="188" t="s">
        <v>21</v>
      </c>
      <c r="I18" s="189">
        <v>2000</v>
      </c>
      <c r="J18" s="188" t="s">
        <v>21</v>
      </c>
      <c r="K18" s="189">
        <f t="shared" si="6"/>
        <v>2000</v>
      </c>
      <c r="L18" s="174" t="s">
        <v>275</v>
      </c>
    </row>
    <row r="19" spans="2:14" s="124" customFormat="1" ht="66" customHeight="1" x14ac:dyDescent="0.35">
      <c r="B19" s="182" t="s">
        <v>243</v>
      </c>
      <c r="C19" s="183"/>
      <c r="D19" s="184" t="s">
        <v>238</v>
      </c>
      <c r="E19" s="185" t="s">
        <v>24</v>
      </c>
      <c r="F19" s="186" t="s">
        <v>25</v>
      </c>
      <c r="G19" s="187">
        <v>1</v>
      </c>
      <c r="H19" s="188" t="s">
        <v>21</v>
      </c>
      <c r="I19" s="189">
        <v>5000</v>
      </c>
      <c r="J19" s="188" t="s">
        <v>21</v>
      </c>
      <c r="K19" s="189">
        <f t="shared" si="6"/>
        <v>5000</v>
      </c>
      <c r="L19" s="174" t="s">
        <v>275</v>
      </c>
    </row>
    <row r="20" spans="2:14" x14ac:dyDescent="0.35">
      <c r="B20" s="78"/>
      <c r="C20" s="79"/>
      <c r="D20" s="84"/>
      <c r="E20" s="80"/>
      <c r="F20" s="81"/>
      <c r="G20" s="93"/>
      <c r="H20" s="82"/>
      <c r="I20" s="83"/>
      <c r="J20" s="82"/>
      <c r="K20" s="83"/>
      <c r="L20" s="27"/>
    </row>
    <row r="21" spans="2:14" s="12" customFormat="1" x14ac:dyDescent="0.35">
      <c r="B21" s="71">
        <v>5</v>
      </c>
      <c r="C21" s="72"/>
      <c r="D21" s="73" t="s">
        <v>207</v>
      </c>
      <c r="E21" s="74"/>
      <c r="F21" s="75"/>
      <c r="G21" s="92"/>
      <c r="H21" s="76"/>
      <c r="I21" s="77"/>
      <c r="J21" s="76"/>
      <c r="K21" s="77">
        <f>SUM(K22:K24)</f>
        <v>6100</v>
      </c>
      <c r="L21" s="173"/>
    </row>
    <row r="22" spans="2:14" ht="20" customHeight="1" x14ac:dyDescent="0.35">
      <c r="B22" s="78" t="s">
        <v>209</v>
      </c>
      <c r="C22" s="79"/>
      <c r="D22" s="84" t="s">
        <v>234</v>
      </c>
      <c r="E22" s="80" t="s">
        <v>19</v>
      </c>
      <c r="F22" s="81" t="s">
        <v>20</v>
      </c>
      <c r="G22" s="93">
        <v>4</v>
      </c>
      <c r="H22" s="82" t="s">
        <v>21</v>
      </c>
      <c r="I22" s="83"/>
      <c r="J22" s="82" t="str">
        <f t="shared" ref="J22" si="7">H22</f>
        <v>USD</v>
      </c>
      <c r="K22" s="83">
        <f>G22*I22</f>
        <v>0</v>
      </c>
      <c r="L22" s="27"/>
    </row>
    <row r="23" spans="2:14" ht="18.5" customHeight="1" x14ac:dyDescent="0.35">
      <c r="B23" s="78" t="s">
        <v>233</v>
      </c>
      <c r="C23" s="79"/>
      <c r="D23" s="84" t="s">
        <v>244</v>
      </c>
      <c r="E23" s="80" t="s">
        <v>19</v>
      </c>
      <c r="F23" s="81" t="s">
        <v>20</v>
      </c>
      <c r="G23" s="93">
        <v>6</v>
      </c>
      <c r="H23" s="82" t="s">
        <v>21</v>
      </c>
      <c r="I23" s="83"/>
      <c r="J23" s="82" t="str">
        <f t="shared" ref="J23" si="8">H23</f>
        <v>USD</v>
      </c>
      <c r="K23" s="83">
        <f>G23*I23</f>
        <v>0</v>
      </c>
      <c r="L23" s="27"/>
    </row>
    <row r="24" spans="2:14" s="124" customFormat="1" ht="81" customHeight="1" x14ac:dyDescent="0.35">
      <c r="B24" s="182" t="s">
        <v>250</v>
      </c>
      <c r="C24" s="183"/>
      <c r="D24" s="184" t="s">
        <v>251</v>
      </c>
      <c r="E24" s="185" t="s">
        <v>19</v>
      </c>
      <c r="F24" s="186" t="s">
        <v>25</v>
      </c>
      <c r="G24" s="187">
        <v>1</v>
      </c>
      <c r="H24" s="188" t="s">
        <v>21</v>
      </c>
      <c r="I24" s="189">
        <v>6100</v>
      </c>
      <c r="J24" s="188" t="s">
        <v>21</v>
      </c>
      <c r="K24" s="189">
        <f>G24*I24</f>
        <v>6100</v>
      </c>
      <c r="L24" s="203" t="s">
        <v>273</v>
      </c>
    </row>
    <row r="25" spans="2:14" x14ac:dyDescent="0.35">
      <c r="B25" s="78"/>
      <c r="C25" s="79"/>
      <c r="D25" s="84"/>
      <c r="E25" s="80"/>
      <c r="F25" s="81"/>
      <c r="G25" s="93"/>
      <c r="H25" s="82"/>
      <c r="I25" s="175"/>
      <c r="J25" s="82"/>
      <c r="K25" s="83"/>
      <c r="L25" s="27"/>
    </row>
    <row r="26" spans="2:14" x14ac:dyDescent="0.35">
      <c r="B26" s="71">
        <v>6</v>
      </c>
      <c r="C26" s="72"/>
      <c r="D26" s="73" t="s">
        <v>85</v>
      </c>
      <c r="E26" s="74"/>
      <c r="F26" s="75"/>
      <c r="G26" s="92"/>
      <c r="H26" s="76"/>
      <c r="I26" s="77"/>
      <c r="J26" s="76">
        <f t="shared" ref="J26" si="9">H26</f>
        <v>0</v>
      </c>
      <c r="K26" s="77">
        <f>K27</f>
        <v>2000</v>
      </c>
      <c r="L26" s="173"/>
    </row>
    <row r="27" spans="2:14" s="124" customFormat="1" ht="43.5" x14ac:dyDescent="0.35">
      <c r="B27" s="182" t="s">
        <v>235</v>
      </c>
      <c r="C27" s="183"/>
      <c r="D27" s="184" t="s">
        <v>208</v>
      </c>
      <c r="E27" s="185"/>
      <c r="F27" s="186" t="s">
        <v>25</v>
      </c>
      <c r="G27" s="187">
        <v>1</v>
      </c>
      <c r="H27" s="188" t="s">
        <v>21</v>
      </c>
      <c r="I27" s="189">
        <v>2000</v>
      </c>
      <c r="J27" s="188" t="s">
        <v>21</v>
      </c>
      <c r="K27" s="189">
        <f t="shared" ref="K27" si="10">G27*I27</f>
        <v>2000</v>
      </c>
      <c r="L27" s="174" t="s">
        <v>248</v>
      </c>
    </row>
    <row r="28" spans="2:14" x14ac:dyDescent="0.35">
      <c r="B28" s="85"/>
      <c r="C28" s="79"/>
      <c r="D28" s="84"/>
      <c r="E28" s="80"/>
      <c r="F28" s="81"/>
      <c r="G28" s="93"/>
      <c r="H28" s="82"/>
      <c r="I28" s="83"/>
      <c r="J28" s="82"/>
      <c r="K28" s="83"/>
      <c r="L28" s="27"/>
    </row>
    <row r="29" spans="2:14" ht="15" thickBot="1" x14ac:dyDescent="0.4">
      <c r="B29" s="95"/>
      <c r="C29" s="86"/>
      <c r="D29" s="87"/>
      <c r="E29" s="88"/>
      <c r="F29" s="89"/>
      <c r="G29" s="94"/>
      <c r="H29" s="90"/>
      <c r="I29" s="91"/>
      <c r="J29" s="90"/>
      <c r="K29" s="91"/>
      <c r="L29" s="99"/>
    </row>
    <row r="30" spans="2:14" s="14" customFormat="1" ht="23" customHeight="1" x14ac:dyDescent="0.35">
      <c r="B30" s="2"/>
      <c r="C30" s="2"/>
      <c r="D30" s="176" t="s">
        <v>200</v>
      </c>
      <c r="E30" s="177"/>
      <c r="F30" s="177"/>
      <c r="G30" s="178"/>
      <c r="H30" s="179" t="s">
        <v>21</v>
      </c>
      <c r="I30" s="179"/>
      <c r="J30" s="179"/>
      <c r="K30" s="179">
        <f>K6+K9+K13+K16+K21+K26</f>
        <v>41278.160000000003</v>
      </c>
      <c r="L30" s="180"/>
      <c r="M30" s="180"/>
      <c r="N30" s="181"/>
    </row>
    <row r="31" spans="2:14" ht="25" customHeight="1" x14ac:dyDescent="0.35">
      <c r="D31" s="193" t="s">
        <v>247</v>
      </c>
      <c r="E31" s="68"/>
      <c r="F31" s="68"/>
      <c r="G31" s="202">
        <f>G7+G10+G14+G17+G22+G23</f>
        <v>133</v>
      </c>
    </row>
    <row r="32" spans="2:14" x14ac:dyDescent="0.35">
      <c r="D32" s="194"/>
      <c r="E32" s="68"/>
      <c r="F32" s="68"/>
      <c r="G32" s="195"/>
    </row>
  </sheetData>
  <mergeCells count="10">
    <mergeCell ref="D4:D5"/>
    <mergeCell ref="B4:C5"/>
    <mergeCell ref="L4:L5"/>
    <mergeCell ref="K4:K5"/>
    <mergeCell ref="J4:J5"/>
    <mergeCell ref="H4:H5"/>
    <mergeCell ref="I4:I5"/>
    <mergeCell ref="G4:G5"/>
    <mergeCell ref="F4:F5"/>
    <mergeCell ref="E4:E5"/>
  </mergeCells>
  <phoneticPr fontId="3" type="noConversion"/>
  <dataValidations count="1">
    <dataValidation type="whole" operator="greaterThan" allowBlank="1" showInputMessage="1" showErrorMessage="1" error="Input Number" sqref="G1:G1048576" xr:uid="{99EF02C9-194F-4A6B-902D-83D6AD2AC0B6}">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79E6909F-0773-4C28-9EC8-52BEEFC7BEE8}">
          <x14:formula1>
            <xm:f>Validation!$B$3:$B$20</xm:f>
          </x14:formula1>
          <xm:sqref>E32:E1048576 E1:E30</xm:sqref>
        </x14:dataValidation>
        <x14:dataValidation type="list" allowBlank="1" showInputMessage="1" showErrorMessage="1" error="See Drop Down Menu" xr:uid="{E1EF2DA2-2C8F-41BB-B908-248688D1CC76}">
          <x14:formula1>
            <xm:f>Validation!$D$3:$D$17</xm:f>
          </x14:formula1>
          <xm:sqref>F32:F1048576 F1:F30</xm:sqref>
        </x14:dataValidation>
        <x14:dataValidation type="list" allowBlank="1" showInputMessage="1" showErrorMessage="1" xr:uid="{6611F370-B745-4535-A2E1-1CAD650E6C78}">
          <x14:formula1>
            <xm:f>Validation!$F$3:$F$12</xm:f>
          </x14:formula1>
          <xm:sqref>H32:H1048576 J32:J1048576 H1:H30 J1:J30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580D-2A54-4CD8-8B1D-46996DCE21C3}">
  <dimension ref="B1:Q36"/>
  <sheetViews>
    <sheetView zoomScale="90" zoomScaleNormal="90" workbookViewId="0">
      <pane xSplit="3" ySplit="8" topLeftCell="D9" activePane="bottomRight" state="frozen"/>
      <selection pane="topRight" activeCell="D1" sqref="D1"/>
      <selection pane="bottomLeft" activeCell="A9" sqref="A9"/>
      <selection pane="bottomRight" activeCell="C38" sqref="C38"/>
    </sheetView>
  </sheetViews>
  <sheetFormatPr defaultRowHeight="14.5" x14ac:dyDescent="0.35"/>
  <cols>
    <col min="1" max="1" width="1.1796875" customWidth="1"/>
    <col min="2" max="2" width="19.453125" style="1" customWidth="1"/>
    <col min="3" max="3" width="55.453125" customWidth="1"/>
    <col min="4" max="4" width="21.54296875" customWidth="1"/>
    <col min="5" max="5" width="7.26953125" customWidth="1"/>
    <col min="6" max="8" width="9.54296875" customWidth="1"/>
    <col min="9" max="9" width="5.1796875" style="8" customWidth="1"/>
    <col min="10" max="10" width="13.7265625" style="8" customWidth="1"/>
    <col min="11" max="11" width="9.453125" style="8" customWidth="1"/>
    <col min="12" max="14" width="16.26953125" style="8" customWidth="1"/>
    <col min="15" max="16" width="13.26953125" customWidth="1"/>
    <col min="17" max="17" width="50.453125" bestFit="1" customWidth="1"/>
  </cols>
  <sheetData>
    <row r="1" spans="2:17" x14ac:dyDescent="0.35">
      <c r="B1"/>
    </row>
    <row r="2" spans="2:17" x14ac:dyDescent="0.35">
      <c r="B2" t="s">
        <v>4</v>
      </c>
      <c r="C2" t="e">
        <f>#REF!</f>
        <v>#REF!</v>
      </c>
    </row>
    <row r="3" spans="2:17" x14ac:dyDescent="0.35">
      <c r="B3" t="s">
        <v>0</v>
      </c>
    </row>
    <row r="4" spans="2:17" x14ac:dyDescent="0.35">
      <c r="B4" t="s">
        <v>1</v>
      </c>
    </row>
    <row r="5" spans="2:17" x14ac:dyDescent="0.35">
      <c r="B5" t="s">
        <v>2</v>
      </c>
      <c r="C5" t="s">
        <v>26</v>
      </c>
    </row>
    <row r="6" spans="2:17" x14ac:dyDescent="0.35">
      <c r="B6"/>
    </row>
    <row r="7" spans="2:17" s="3" customFormat="1" ht="14.5" customHeight="1" x14ac:dyDescent="0.35">
      <c r="B7" s="230" t="s">
        <v>27</v>
      </c>
      <c r="C7" s="219" t="s">
        <v>4</v>
      </c>
      <c r="D7" s="225" t="s">
        <v>12</v>
      </c>
      <c r="E7" s="234" t="s">
        <v>13</v>
      </c>
      <c r="F7" s="236" t="s">
        <v>14</v>
      </c>
      <c r="G7" s="238" t="s">
        <v>28</v>
      </c>
      <c r="H7" s="57"/>
      <c r="I7" s="223" t="s">
        <v>15</v>
      </c>
      <c r="J7" s="221" t="s">
        <v>16</v>
      </c>
      <c r="K7" s="223" t="s">
        <v>15</v>
      </c>
      <c r="L7" s="221" t="s">
        <v>5</v>
      </c>
      <c r="M7" s="34" t="s">
        <v>5</v>
      </c>
      <c r="N7" s="34" t="s">
        <v>17</v>
      </c>
      <c r="O7" s="234" t="s">
        <v>6</v>
      </c>
      <c r="P7" s="238"/>
      <c r="Q7" s="225" t="s">
        <v>7</v>
      </c>
    </row>
    <row r="8" spans="2:17" s="3" customFormat="1" x14ac:dyDescent="0.35">
      <c r="B8" s="231"/>
      <c r="C8" s="232"/>
      <c r="D8" s="233"/>
      <c r="E8" s="235"/>
      <c r="F8" s="237"/>
      <c r="G8" s="239"/>
      <c r="H8" s="58"/>
      <c r="I8" s="229"/>
      <c r="J8" s="240"/>
      <c r="K8" s="229"/>
      <c r="L8" s="240"/>
      <c r="M8" s="36" t="s">
        <v>8</v>
      </c>
      <c r="N8" s="36" t="s">
        <v>18</v>
      </c>
      <c r="O8" s="49" t="s">
        <v>9</v>
      </c>
      <c r="P8" s="50" t="s">
        <v>10</v>
      </c>
      <c r="Q8" s="233"/>
    </row>
    <row r="9" spans="2:17" x14ac:dyDescent="0.35">
      <c r="B9" s="44">
        <v>4.2</v>
      </c>
      <c r="C9" s="27" t="s">
        <v>29</v>
      </c>
      <c r="D9" s="23"/>
      <c r="E9" s="32"/>
      <c r="G9" s="27"/>
      <c r="I9" s="29"/>
      <c r="J9" s="18"/>
      <c r="K9" s="29"/>
      <c r="L9" s="18"/>
      <c r="M9" s="21"/>
      <c r="N9" s="21"/>
      <c r="O9" s="32"/>
      <c r="P9" s="27"/>
      <c r="Q9" s="23"/>
    </row>
    <row r="10" spans="2:17" x14ac:dyDescent="0.35">
      <c r="B10" s="45" t="s">
        <v>30</v>
      </c>
      <c r="C10" s="42" t="s">
        <v>22</v>
      </c>
      <c r="D10" s="23"/>
      <c r="E10" s="32"/>
      <c r="G10" s="27"/>
      <c r="I10" s="29"/>
      <c r="J10" s="18"/>
      <c r="K10" s="29"/>
      <c r="L10" s="18"/>
      <c r="M10" s="21"/>
      <c r="N10" s="31">
        <f>IFERROR(SUMIFS(M:M, B:B, B10 &amp; "*"), "")</f>
        <v>2752.7144823367485</v>
      </c>
      <c r="O10" s="32"/>
      <c r="P10" s="27"/>
      <c r="Q10" s="23"/>
    </row>
    <row r="11" spans="2:17" x14ac:dyDescent="0.35">
      <c r="B11" s="44" t="s">
        <v>31</v>
      </c>
      <c r="C11" s="27" t="s">
        <v>22</v>
      </c>
      <c r="D11" s="23" t="s">
        <v>19</v>
      </c>
      <c r="E11" s="32" t="s">
        <v>20</v>
      </c>
      <c r="F11">
        <v>2</v>
      </c>
      <c r="G11" s="27">
        <v>2</v>
      </c>
      <c r="I11" s="29" t="s">
        <v>21</v>
      </c>
      <c r="J11" s="18">
        <v>400</v>
      </c>
      <c r="K11" s="29" t="str">
        <f>I11</f>
        <v>USD</v>
      </c>
      <c r="L11" s="18">
        <f>F11*G11*J11</f>
        <v>1600</v>
      </c>
      <c r="M11" s="21">
        <f>L11/_xlfn.XLOOKUP(K11,Validation!$F$3:$F$12,Validation!$G$3:$G$12,0)</f>
        <v>2446.8573176326654</v>
      </c>
      <c r="N11" s="21"/>
      <c r="O11" s="32"/>
      <c r="P11" s="27"/>
      <c r="Q11" s="23"/>
    </row>
    <row r="12" spans="2:17" x14ac:dyDescent="0.35">
      <c r="B12" s="44" t="s">
        <v>32</v>
      </c>
      <c r="C12" s="27" t="s">
        <v>33</v>
      </c>
      <c r="D12" s="23" t="s">
        <v>34</v>
      </c>
      <c r="E12" s="32" t="s">
        <v>35</v>
      </c>
      <c r="F12">
        <v>2</v>
      </c>
      <c r="G12" s="27">
        <v>1</v>
      </c>
      <c r="I12" s="29" t="s">
        <v>21</v>
      </c>
      <c r="J12" s="18">
        <v>100</v>
      </c>
      <c r="K12" s="29" t="str">
        <f t="shared" ref="K12:K34" si="0">I12</f>
        <v>USD</v>
      </c>
      <c r="L12" s="18">
        <f>F12*G12*J12</f>
        <v>200</v>
      </c>
      <c r="M12" s="21">
        <f>L12/_xlfn.XLOOKUP(K12,Validation!$F$3:$F$12,Validation!$G$3:$G$12,0)</f>
        <v>305.85716470408317</v>
      </c>
      <c r="N12" s="21"/>
      <c r="O12" s="32"/>
      <c r="P12" s="27"/>
      <c r="Q12" s="23"/>
    </row>
    <row r="13" spans="2:17" x14ac:dyDescent="0.35">
      <c r="B13" s="45" t="s">
        <v>36</v>
      </c>
      <c r="C13" s="42" t="s">
        <v>37</v>
      </c>
      <c r="D13" s="23"/>
      <c r="E13" s="32"/>
      <c r="G13" s="27"/>
      <c r="I13" s="29"/>
      <c r="J13" s="18"/>
      <c r="K13" s="29">
        <f t="shared" si="0"/>
        <v>0</v>
      </c>
      <c r="L13" s="18"/>
      <c r="M13" s="21"/>
      <c r="N13" s="31">
        <f>IFERROR(SUMIFS(M:M, B:B, B13 &amp; "*"), "")</f>
        <v>5927.8012230482109</v>
      </c>
      <c r="O13" s="32"/>
      <c r="P13" s="27"/>
      <c r="Q13" s="40" t="s">
        <v>38</v>
      </c>
    </row>
    <row r="14" spans="2:17" x14ac:dyDescent="0.35">
      <c r="B14" s="44" t="s">
        <v>39</v>
      </c>
      <c r="C14" s="27" t="s">
        <v>40</v>
      </c>
      <c r="D14" s="23" t="s">
        <v>41</v>
      </c>
      <c r="E14" s="32" t="s">
        <v>42</v>
      </c>
      <c r="F14">
        <v>10</v>
      </c>
      <c r="G14" s="27">
        <v>2</v>
      </c>
      <c r="I14" s="29" t="s">
        <v>21</v>
      </c>
      <c r="J14" s="18">
        <v>10</v>
      </c>
      <c r="K14" s="29" t="str">
        <f t="shared" si="0"/>
        <v>USD</v>
      </c>
      <c r="L14" s="18">
        <f>F14*G14*J14</f>
        <v>200</v>
      </c>
      <c r="M14" s="21">
        <f>L14/_xlfn.XLOOKUP(K14,Validation!$F$3:$F$12,Validation!$G$3:$G$12,0)</f>
        <v>305.85716470408317</v>
      </c>
      <c r="N14" s="21"/>
      <c r="O14" s="32"/>
      <c r="P14" s="27"/>
      <c r="Q14" s="23"/>
    </row>
    <row r="15" spans="2:17" x14ac:dyDescent="0.35">
      <c r="B15" s="44" t="s">
        <v>43</v>
      </c>
      <c r="C15" s="27" t="s">
        <v>44</v>
      </c>
      <c r="D15" s="23" t="s">
        <v>45</v>
      </c>
      <c r="E15" s="32" t="s">
        <v>42</v>
      </c>
      <c r="F15">
        <v>2</v>
      </c>
      <c r="G15" s="27">
        <v>5</v>
      </c>
      <c r="I15" s="29" t="s">
        <v>21</v>
      </c>
      <c r="J15" s="18">
        <f>'Participants Cost'!F4</f>
        <v>170</v>
      </c>
      <c r="K15" s="29" t="str">
        <f t="shared" si="0"/>
        <v>USD</v>
      </c>
      <c r="L15" s="18">
        <f t="shared" ref="L15:L34" si="1">F15*G15*J15</f>
        <v>1700</v>
      </c>
      <c r="M15" s="21">
        <f>L15/_xlfn.XLOOKUP(K15,Validation!$F$3:$F$12,Validation!$G$3:$G$12,0)</f>
        <v>2599.7858999847072</v>
      </c>
      <c r="N15" s="21"/>
      <c r="O15" s="32"/>
      <c r="P15" s="27"/>
      <c r="Q15" s="23"/>
    </row>
    <row r="16" spans="2:17" x14ac:dyDescent="0.35">
      <c r="B16" s="44" t="s">
        <v>46</v>
      </c>
      <c r="C16" s="27" t="s">
        <v>47</v>
      </c>
      <c r="D16" s="23" t="s">
        <v>48</v>
      </c>
      <c r="E16" s="32" t="s">
        <v>42</v>
      </c>
      <c r="F16">
        <v>2</v>
      </c>
      <c r="G16" s="27">
        <v>4</v>
      </c>
      <c r="I16" s="29" t="s">
        <v>21</v>
      </c>
      <c r="J16" s="18">
        <f>'Participants Cost'!E4</f>
        <v>170</v>
      </c>
      <c r="K16" s="29" t="str">
        <f t="shared" si="0"/>
        <v>USD</v>
      </c>
      <c r="L16" s="18">
        <f t="shared" si="1"/>
        <v>1360</v>
      </c>
      <c r="M16" s="21">
        <f>L16/_xlfn.XLOOKUP(K16,Validation!$F$3:$F$12,Validation!$G$3:$G$12,0)</f>
        <v>2079.8287199877655</v>
      </c>
      <c r="N16" s="21"/>
      <c r="O16" s="32"/>
      <c r="P16" s="27"/>
      <c r="Q16" s="23"/>
    </row>
    <row r="17" spans="2:17" x14ac:dyDescent="0.35">
      <c r="B17" s="44" t="s">
        <v>49</v>
      </c>
      <c r="C17" s="43" t="s">
        <v>50</v>
      </c>
      <c r="D17" s="23" t="s">
        <v>51</v>
      </c>
      <c r="E17" s="32"/>
      <c r="G17" s="27"/>
      <c r="I17" s="29"/>
      <c r="J17" s="18"/>
      <c r="K17" s="29">
        <f t="shared" si="0"/>
        <v>0</v>
      </c>
      <c r="L17" s="18">
        <f t="shared" si="1"/>
        <v>0</v>
      </c>
      <c r="M17" s="21"/>
      <c r="N17" s="21"/>
      <c r="O17" s="32"/>
      <c r="P17" s="27"/>
      <c r="Q17" s="23"/>
    </row>
    <row r="18" spans="2:17" x14ac:dyDescent="0.35">
      <c r="B18" s="44" t="s">
        <v>52</v>
      </c>
      <c r="C18" s="27" t="s">
        <v>53</v>
      </c>
      <c r="D18" s="23" t="s">
        <v>34</v>
      </c>
      <c r="E18" s="32"/>
      <c r="G18" s="27"/>
      <c r="I18" s="29"/>
      <c r="J18" s="18"/>
      <c r="K18" s="29">
        <f t="shared" si="0"/>
        <v>0</v>
      </c>
      <c r="L18" s="18">
        <f t="shared" si="1"/>
        <v>0</v>
      </c>
      <c r="M18" s="21"/>
      <c r="N18" s="21"/>
      <c r="O18" s="32"/>
      <c r="P18" s="27"/>
      <c r="Q18" s="40" t="s">
        <v>54</v>
      </c>
    </row>
    <row r="19" spans="2:17" x14ac:dyDescent="0.35">
      <c r="B19" s="44" t="s">
        <v>55</v>
      </c>
      <c r="C19" s="27" t="s">
        <v>56</v>
      </c>
      <c r="D19" s="23" t="s">
        <v>34</v>
      </c>
      <c r="E19" s="32"/>
      <c r="G19" s="27"/>
      <c r="I19" s="29"/>
      <c r="J19" s="18"/>
      <c r="K19" s="29">
        <f t="shared" si="0"/>
        <v>0</v>
      </c>
      <c r="L19" s="18">
        <f t="shared" si="1"/>
        <v>0</v>
      </c>
      <c r="M19" s="21"/>
      <c r="N19" s="21"/>
      <c r="O19" s="32"/>
      <c r="P19" s="27"/>
      <c r="Q19" s="23"/>
    </row>
    <row r="20" spans="2:17" x14ac:dyDescent="0.35">
      <c r="B20" s="44" t="s">
        <v>57</v>
      </c>
      <c r="C20" s="27" t="s">
        <v>58</v>
      </c>
      <c r="D20" s="23" t="s">
        <v>34</v>
      </c>
      <c r="E20" s="32" t="s">
        <v>35</v>
      </c>
      <c r="F20">
        <v>2</v>
      </c>
      <c r="G20" s="27">
        <v>1</v>
      </c>
      <c r="I20" s="29" t="s">
        <v>59</v>
      </c>
      <c r="J20" s="18">
        <v>5000000</v>
      </c>
      <c r="K20" s="29" t="str">
        <f t="shared" si="0"/>
        <v>IDR</v>
      </c>
      <c r="L20" s="18">
        <f t="shared" si="1"/>
        <v>10000000</v>
      </c>
      <c r="M20" s="21">
        <f>L20/_xlfn.XLOOKUP(K20,Validation!$F$3:$F$12,Validation!$G$3:$G$12,0)</f>
        <v>942.32943837165476</v>
      </c>
      <c r="N20" s="21"/>
      <c r="O20" s="32"/>
      <c r="P20" s="27"/>
      <c r="Q20" s="23"/>
    </row>
    <row r="21" spans="2:17" x14ac:dyDescent="0.35">
      <c r="B21" s="45" t="s">
        <v>60</v>
      </c>
      <c r="C21" s="42" t="s">
        <v>61</v>
      </c>
      <c r="D21" s="23" t="s">
        <v>24</v>
      </c>
      <c r="E21" s="32" t="s">
        <v>25</v>
      </c>
      <c r="F21">
        <v>100</v>
      </c>
      <c r="G21" s="27">
        <v>2</v>
      </c>
      <c r="I21" s="29" t="s">
        <v>59</v>
      </c>
      <c r="J21" s="18">
        <v>750000</v>
      </c>
      <c r="K21" s="29" t="str">
        <f t="shared" si="0"/>
        <v>IDR</v>
      </c>
      <c r="L21" s="18">
        <f t="shared" si="1"/>
        <v>150000000</v>
      </c>
      <c r="M21" s="21">
        <f>L21/_xlfn.XLOOKUP(K21,Validation!$F$3:$F$12,Validation!$G$3:$G$12,0)</f>
        <v>14134.941575574821</v>
      </c>
      <c r="N21" s="31">
        <f>IFERROR(SUMIFS(M:M, B:B, B21 &amp; "*"), "")</f>
        <v>14134.941575574821</v>
      </c>
      <c r="O21" s="32"/>
      <c r="P21" s="27"/>
      <c r="Q21" s="23"/>
    </row>
    <row r="22" spans="2:17" x14ac:dyDescent="0.35">
      <c r="B22" s="46" t="s">
        <v>62</v>
      </c>
      <c r="C22" s="43" t="s">
        <v>63</v>
      </c>
      <c r="D22" s="23" t="s">
        <v>24</v>
      </c>
      <c r="E22" s="32"/>
      <c r="G22" s="27"/>
      <c r="I22" s="29"/>
      <c r="J22" s="18"/>
      <c r="K22" s="29"/>
      <c r="L22" s="18"/>
      <c r="M22" s="21"/>
      <c r="N22" s="21"/>
      <c r="O22" s="32"/>
      <c r="P22" s="27"/>
      <c r="Q22" s="23"/>
    </row>
    <row r="23" spans="2:17" x14ac:dyDescent="0.35">
      <c r="B23" s="46" t="s">
        <v>64</v>
      </c>
      <c r="C23" s="43" t="s">
        <v>65</v>
      </c>
      <c r="D23" s="23" t="s">
        <v>24</v>
      </c>
      <c r="E23" s="32"/>
      <c r="G23" s="27"/>
      <c r="I23" s="29"/>
      <c r="J23" s="18"/>
      <c r="K23" s="29"/>
      <c r="L23" s="18"/>
      <c r="M23" s="21"/>
      <c r="N23" s="21"/>
      <c r="O23" s="32"/>
      <c r="P23" s="27"/>
      <c r="Q23" s="23"/>
    </row>
    <row r="24" spans="2:17" x14ac:dyDescent="0.35">
      <c r="B24" s="45" t="s">
        <v>66</v>
      </c>
      <c r="C24" s="42" t="s">
        <v>67</v>
      </c>
      <c r="D24" s="23" t="s">
        <v>24</v>
      </c>
      <c r="E24" s="32"/>
      <c r="G24" s="27"/>
      <c r="I24" s="29"/>
      <c r="J24" s="18"/>
      <c r="K24" s="29">
        <f t="shared" si="0"/>
        <v>0</v>
      </c>
      <c r="L24" s="18">
        <f t="shared" si="1"/>
        <v>0</v>
      </c>
      <c r="M24" s="21"/>
      <c r="N24" s="31">
        <f>IFERROR(SUMIFS(M:M, B:B, B24 &amp; "*"), "")</f>
        <v>0</v>
      </c>
      <c r="O24" s="32"/>
      <c r="P24" s="27"/>
      <c r="Q24" s="23"/>
    </row>
    <row r="25" spans="2:17" x14ac:dyDescent="0.35">
      <c r="B25" s="44" t="s">
        <v>68</v>
      </c>
      <c r="C25" t="s">
        <v>69</v>
      </c>
      <c r="D25" s="23" t="s">
        <v>24</v>
      </c>
      <c r="E25" s="32"/>
      <c r="G25" s="27"/>
      <c r="I25" s="29"/>
      <c r="J25" s="18"/>
      <c r="K25" s="29"/>
      <c r="L25" s="18"/>
      <c r="M25" s="21"/>
      <c r="N25" s="21"/>
      <c r="O25" s="32"/>
      <c r="P25" s="27"/>
      <c r="Q25" s="23"/>
    </row>
    <row r="26" spans="2:17" x14ac:dyDescent="0.35">
      <c r="B26" s="44" t="s">
        <v>70</v>
      </c>
      <c r="C26" t="s">
        <v>71</v>
      </c>
      <c r="D26" s="23" t="s">
        <v>24</v>
      </c>
      <c r="E26" s="32"/>
      <c r="G26" s="27"/>
      <c r="I26" s="29"/>
      <c r="J26" s="18"/>
      <c r="K26" s="29"/>
      <c r="L26" s="18"/>
      <c r="M26" s="21"/>
      <c r="N26" s="21"/>
      <c r="O26" s="32"/>
      <c r="P26" s="27"/>
      <c r="Q26" s="23"/>
    </row>
    <row r="27" spans="2:17" x14ac:dyDescent="0.35">
      <c r="B27" s="44" t="s">
        <v>72</v>
      </c>
      <c r="C27" s="43" t="s">
        <v>73</v>
      </c>
      <c r="D27" s="23" t="s">
        <v>24</v>
      </c>
      <c r="E27" s="32"/>
      <c r="G27" s="27"/>
      <c r="I27" s="29"/>
      <c r="J27" s="18"/>
      <c r="K27" s="29"/>
      <c r="L27" s="18"/>
      <c r="M27" s="21"/>
      <c r="N27" s="21"/>
      <c r="O27" s="32"/>
      <c r="P27" s="27"/>
      <c r="Q27" s="23"/>
    </row>
    <row r="28" spans="2:17" x14ac:dyDescent="0.35">
      <c r="B28" s="44" t="s">
        <v>74</v>
      </c>
      <c r="C28" s="27" t="s">
        <v>75</v>
      </c>
      <c r="D28" s="23" t="s">
        <v>24</v>
      </c>
      <c r="E28" s="32"/>
      <c r="G28" s="27"/>
      <c r="I28" s="29"/>
      <c r="J28" s="18"/>
      <c r="K28" s="29">
        <f t="shared" si="0"/>
        <v>0</v>
      </c>
      <c r="L28" s="18">
        <f t="shared" si="1"/>
        <v>0</v>
      </c>
      <c r="M28" s="21"/>
      <c r="N28" s="21"/>
      <c r="O28" s="32"/>
      <c r="P28" s="27"/>
      <c r="Q28" s="23"/>
    </row>
    <row r="29" spans="2:17" x14ac:dyDescent="0.35">
      <c r="B29" s="45" t="s">
        <v>76</v>
      </c>
      <c r="C29" s="42" t="s">
        <v>77</v>
      </c>
      <c r="D29" s="23" t="s">
        <v>24</v>
      </c>
      <c r="E29" s="32"/>
      <c r="G29" s="27"/>
      <c r="I29" s="29"/>
      <c r="J29" s="18"/>
      <c r="K29" s="29">
        <f t="shared" si="0"/>
        <v>0</v>
      </c>
      <c r="L29" s="18">
        <f t="shared" si="1"/>
        <v>0</v>
      </c>
      <c r="M29" s="21"/>
      <c r="N29" s="21"/>
      <c r="O29" s="32"/>
      <c r="P29" s="27"/>
      <c r="Q29" s="23"/>
    </row>
    <row r="30" spans="2:17" x14ac:dyDescent="0.35">
      <c r="B30" s="44" t="s">
        <v>78</v>
      </c>
      <c r="C30" s="43" t="s">
        <v>79</v>
      </c>
      <c r="D30" s="23"/>
      <c r="E30" s="32"/>
      <c r="G30" s="27"/>
      <c r="I30" s="29"/>
      <c r="J30" s="18"/>
      <c r="K30" s="29"/>
      <c r="L30" s="18"/>
      <c r="M30" s="21"/>
      <c r="N30" s="21"/>
      <c r="O30" s="32"/>
      <c r="P30" s="27"/>
      <c r="Q30" s="23"/>
    </row>
    <row r="31" spans="2:17" x14ac:dyDescent="0.35">
      <c r="B31" s="44" t="s">
        <v>80</v>
      </c>
      <c r="C31" s="27" t="s">
        <v>81</v>
      </c>
      <c r="D31" s="23" t="s">
        <v>24</v>
      </c>
      <c r="E31" s="32"/>
      <c r="G31" s="27"/>
      <c r="I31" s="29"/>
      <c r="J31" s="18"/>
      <c r="K31" s="29">
        <f t="shared" si="0"/>
        <v>0</v>
      </c>
      <c r="L31" s="18">
        <f t="shared" si="1"/>
        <v>0</v>
      </c>
      <c r="M31" s="21"/>
      <c r="N31" s="21"/>
      <c r="O31" s="32"/>
      <c r="P31" s="27"/>
      <c r="Q31" s="23"/>
    </row>
    <row r="32" spans="2:17" x14ac:dyDescent="0.35">
      <c r="B32" s="44" t="s">
        <v>82</v>
      </c>
      <c r="C32" s="27" t="s">
        <v>83</v>
      </c>
      <c r="D32" s="23" t="s">
        <v>24</v>
      </c>
      <c r="E32" s="32"/>
      <c r="G32" s="27"/>
      <c r="I32" s="29"/>
      <c r="J32" s="18"/>
      <c r="K32" s="29">
        <f t="shared" si="0"/>
        <v>0</v>
      </c>
      <c r="L32" s="18">
        <f t="shared" si="1"/>
        <v>0</v>
      </c>
      <c r="M32" s="21"/>
      <c r="N32" s="21"/>
      <c r="O32" s="32"/>
      <c r="P32" s="27"/>
      <c r="Q32" s="23"/>
    </row>
    <row r="33" spans="2:17" x14ac:dyDescent="0.35">
      <c r="B33" s="45" t="s">
        <v>84</v>
      </c>
      <c r="C33" s="42" t="s">
        <v>85</v>
      </c>
      <c r="D33" s="23" t="s">
        <v>24</v>
      </c>
      <c r="E33" s="32"/>
      <c r="G33" s="27"/>
      <c r="I33" s="29"/>
      <c r="J33" s="18"/>
      <c r="K33" s="29">
        <f t="shared" si="0"/>
        <v>0</v>
      </c>
      <c r="L33" s="18">
        <f t="shared" si="1"/>
        <v>0</v>
      </c>
      <c r="M33" s="21"/>
      <c r="N33" s="21"/>
      <c r="O33" s="32"/>
      <c r="P33" s="27"/>
      <c r="Q33" s="23"/>
    </row>
    <row r="34" spans="2:17" x14ac:dyDescent="0.35">
      <c r="B34" s="45" t="s">
        <v>86</v>
      </c>
      <c r="C34" s="42" t="s">
        <v>87</v>
      </c>
      <c r="D34" s="23" t="s">
        <v>88</v>
      </c>
      <c r="E34" s="32"/>
      <c r="G34" s="27"/>
      <c r="I34" s="29"/>
      <c r="J34" s="18"/>
      <c r="K34" s="29">
        <f t="shared" si="0"/>
        <v>0</v>
      </c>
      <c r="L34" s="18">
        <f t="shared" si="1"/>
        <v>0</v>
      </c>
      <c r="M34" s="21"/>
      <c r="N34" s="21"/>
      <c r="O34" s="32"/>
      <c r="P34" s="27"/>
      <c r="Q34" s="23"/>
    </row>
    <row r="35" spans="2:17" x14ac:dyDescent="0.35">
      <c r="B35" s="47"/>
      <c r="C35" s="27"/>
      <c r="D35" s="23"/>
      <c r="E35" s="32"/>
      <c r="G35" s="27"/>
      <c r="I35" s="29"/>
      <c r="J35" s="18"/>
      <c r="K35" s="29"/>
      <c r="L35" s="18"/>
      <c r="M35" s="21"/>
      <c r="N35" s="21"/>
      <c r="O35" s="32"/>
      <c r="P35" s="27"/>
      <c r="Q35" s="23"/>
    </row>
    <row r="36" spans="2:17" x14ac:dyDescent="0.35">
      <c r="B36" s="48"/>
      <c r="C36" s="28"/>
      <c r="D36" s="24"/>
      <c r="E36" s="33"/>
      <c r="F36" s="19"/>
      <c r="G36" s="28"/>
      <c r="H36" s="19"/>
      <c r="I36" s="30"/>
      <c r="J36" s="20"/>
      <c r="K36" s="30"/>
      <c r="L36" s="20"/>
      <c r="M36" s="22"/>
      <c r="N36" s="22"/>
      <c r="O36" s="33"/>
      <c r="P36" s="28"/>
      <c r="Q36" s="24"/>
    </row>
  </sheetData>
  <mergeCells count="12">
    <mergeCell ref="J7:J8"/>
    <mergeCell ref="K7:K8"/>
    <mergeCell ref="L7:L8"/>
    <mergeCell ref="O7:P7"/>
    <mergeCell ref="Q7:Q8"/>
    <mergeCell ref="I7:I8"/>
    <mergeCell ref="B7:B8"/>
    <mergeCell ref="C7:C8"/>
    <mergeCell ref="D7:D8"/>
    <mergeCell ref="E7:E8"/>
    <mergeCell ref="F7:F8"/>
    <mergeCell ref="G7:G8"/>
  </mergeCells>
  <phoneticPr fontId="3" type="noConversion"/>
  <dataValidations count="2">
    <dataValidation type="whole" operator="greaterThan" allowBlank="1" showInputMessage="1" showErrorMessage="1" error="Input Number" sqref="F1:F1048576" xr:uid="{E5FF1B0A-BFD5-4E73-80E2-E61EBC0FA08C}">
      <formula1>0</formula1>
    </dataValidation>
    <dataValidation operator="greaterThan" allowBlank="1" showInputMessage="1" showErrorMessage="1" error="Input Number" sqref="G1:H1048576" xr:uid="{8AFC8C59-0250-41BD-9555-645AC3745B17}"/>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C3980F07-F4B2-4284-9D26-09F40FE270B9}">
          <x14:formula1>
            <xm:f>Validation!$B$3:$B$20</xm:f>
          </x14:formula1>
          <xm:sqref>D1:D1048576</xm:sqref>
        </x14:dataValidation>
        <x14:dataValidation type="list" allowBlank="1" showInputMessage="1" showErrorMessage="1" error="See Drop Down Menu" xr:uid="{5D15BE89-6CCA-4072-9B46-79BFB4817FA5}">
          <x14:formula1>
            <xm:f>Validation!$D$3:$D$17</xm:f>
          </x14:formula1>
          <xm:sqref>E1:E1048576</xm:sqref>
        </x14:dataValidation>
        <x14:dataValidation type="list" allowBlank="1" showInputMessage="1" showErrorMessage="1" xr:uid="{1C52ACB8-F225-442A-8494-9FC6D3711C86}">
          <x14:formula1>
            <xm:f>Validation!$F$3:$F$12</xm:f>
          </x14:formula1>
          <xm:sqref>I1:I1048576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453AA-D15F-4504-ADBC-4EBF7FD00E8F}">
  <dimension ref="B1:L36"/>
  <sheetViews>
    <sheetView tabSelected="1" topLeftCell="A21" zoomScale="70" zoomScaleNormal="70" workbookViewId="0">
      <selection activeCell="L29" sqref="L29"/>
    </sheetView>
  </sheetViews>
  <sheetFormatPr defaultRowHeight="14.5" x14ac:dyDescent="0.35"/>
  <cols>
    <col min="1" max="1" width="1.1796875" customWidth="1"/>
    <col min="2" max="2" width="15.26953125" style="1" customWidth="1"/>
    <col min="3" max="3" width="46.7265625" style="59" customWidth="1"/>
    <col min="4" max="4" width="21.54296875" customWidth="1"/>
    <col min="5" max="5" width="9.36328125" customWidth="1"/>
    <col min="6" max="7" width="10.81640625" customWidth="1"/>
    <col min="8" max="8" width="5.1796875" style="8" customWidth="1"/>
    <col min="9" max="9" width="15.81640625" style="60" customWidth="1"/>
    <col min="10" max="10" width="6" style="8" customWidth="1"/>
    <col min="11" max="11" width="17.08984375" style="60" customWidth="1"/>
    <col min="12" max="12" width="50.453125" bestFit="1" customWidth="1"/>
  </cols>
  <sheetData>
    <row r="1" spans="2:12" x14ac:dyDescent="0.35">
      <c r="B1"/>
    </row>
    <row r="2" spans="2:12" s="104" customFormat="1" x14ac:dyDescent="0.35">
      <c r="B2" s="121" t="s">
        <v>254</v>
      </c>
      <c r="C2" s="121" t="str">
        <f>'Activities Budget'!D2</f>
        <v>National Quality Infrastructure (NQI) Policy Development and Implementation Framework</v>
      </c>
      <c r="H2" s="156"/>
      <c r="I2" s="157"/>
      <c r="J2" s="156"/>
      <c r="K2" s="157"/>
    </row>
    <row r="3" spans="2:12" s="170" customFormat="1" x14ac:dyDescent="0.35">
      <c r="B3" s="168"/>
      <c r="C3" s="169"/>
      <c r="G3" s="171"/>
      <c r="H3" s="172"/>
      <c r="I3" s="172"/>
      <c r="J3" s="172"/>
      <c r="K3" s="172"/>
    </row>
    <row r="4" spans="2:12" ht="15" thickBot="1" x14ac:dyDescent="0.4">
      <c r="B4"/>
    </row>
    <row r="5" spans="2:12" s="112" customFormat="1" ht="14.5" customHeight="1" x14ac:dyDescent="0.35">
      <c r="B5" s="243" t="s">
        <v>27</v>
      </c>
      <c r="C5" s="245" t="s">
        <v>4</v>
      </c>
      <c r="D5" s="241" t="s">
        <v>12</v>
      </c>
      <c r="E5" s="247" t="s">
        <v>13</v>
      </c>
      <c r="F5" s="249" t="s">
        <v>14</v>
      </c>
      <c r="G5" s="251" t="s">
        <v>89</v>
      </c>
      <c r="H5" s="253" t="s">
        <v>15</v>
      </c>
      <c r="I5" s="255" t="s">
        <v>16</v>
      </c>
      <c r="J5" s="253" t="s">
        <v>15</v>
      </c>
      <c r="K5" s="255" t="s">
        <v>252</v>
      </c>
      <c r="L5" s="241" t="s">
        <v>7</v>
      </c>
    </row>
    <row r="6" spans="2:12" s="112" customFormat="1" ht="15" thickBot="1" x14ac:dyDescent="0.4">
      <c r="B6" s="244"/>
      <c r="C6" s="246"/>
      <c r="D6" s="242"/>
      <c r="E6" s="248"/>
      <c r="F6" s="250"/>
      <c r="G6" s="252"/>
      <c r="H6" s="254"/>
      <c r="I6" s="256"/>
      <c r="J6" s="254"/>
      <c r="K6" s="256"/>
      <c r="L6" s="242"/>
    </row>
    <row r="7" spans="2:12" s="166" customFormat="1" ht="63" customHeight="1" x14ac:dyDescent="0.35">
      <c r="B7" s="160" t="str">
        <f>'Activities Budget'!B15</f>
        <v>3.1.2</v>
      </c>
      <c r="C7" s="159" t="s">
        <v>274</v>
      </c>
      <c r="D7" s="138"/>
      <c r="E7" s="161"/>
      <c r="F7" s="162"/>
      <c r="G7" s="163"/>
      <c r="H7" s="164"/>
      <c r="I7" s="165"/>
      <c r="J7" s="164"/>
      <c r="K7" s="196">
        <f>K13+K18+K24+K28+K32</f>
        <v>21178.16</v>
      </c>
      <c r="L7" s="138"/>
    </row>
    <row r="8" spans="2:12" x14ac:dyDescent="0.35">
      <c r="B8" s="17"/>
      <c r="C8" s="107" t="s">
        <v>202</v>
      </c>
      <c r="D8" s="23"/>
      <c r="E8" s="32"/>
      <c r="F8" s="12">
        <f>SUM(F9:F11)</f>
        <v>102</v>
      </c>
      <c r="G8" s="27"/>
      <c r="H8" s="29"/>
      <c r="I8" s="62"/>
      <c r="J8" s="29"/>
      <c r="K8" s="197"/>
      <c r="L8" s="23"/>
    </row>
    <row r="9" spans="2:12" x14ac:dyDescent="0.35">
      <c r="B9" s="17"/>
      <c r="C9" s="108" t="s">
        <v>221</v>
      </c>
      <c r="D9" s="23"/>
      <c r="E9" s="32" t="s">
        <v>42</v>
      </c>
      <c r="F9">
        <v>80</v>
      </c>
      <c r="G9" s="27"/>
      <c r="H9" s="29"/>
      <c r="I9" s="62"/>
      <c r="J9" s="29"/>
      <c r="K9" s="197"/>
      <c r="L9" s="23"/>
    </row>
    <row r="10" spans="2:12" x14ac:dyDescent="0.35">
      <c r="B10" s="17"/>
      <c r="C10" s="108" t="s">
        <v>220</v>
      </c>
      <c r="D10" s="23"/>
      <c r="E10" s="97" t="s">
        <v>42</v>
      </c>
      <c r="F10" s="158">
        <v>20</v>
      </c>
      <c r="G10" s="27"/>
      <c r="H10" s="29"/>
      <c r="I10" s="62"/>
      <c r="J10" s="29"/>
      <c r="K10" s="197"/>
      <c r="L10" s="23"/>
    </row>
    <row r="11" spans="2:12" x14ac:dyDescent="0.35">
      <c r="B11" s="17"/>
      <c r="C11" s="108" t="s">
        <v>203</v>
      </c>
      <c r="D11" s="23"/>
      <c r="E11" s="32" t="s">
        <v>42</v>
      </c>
      <c r="F11">
        <f>F24</f>
        <v>2</v>
      </c>
      <c r="G11" s="27"/>
      <c r="H11" s="29"/>
      <c r="I11" s="62"/>
      <c r="J11" s="29"/>
      <c r="K11" s="197"/>
      <c r="L11" s="23"/>
    </row>
    <row r="12" spans="2:12" x14ac:dyDescent="0.35">
      <c r="B12" s="17"/>
      <c r="C12" s="108"/>
      <c r="D12" s="23"/>
      <c r="E12" s="32"/>
      <c r="G12" s="27"/>
      <c r="H12" s="29"/>
      <c r="I12" s="62"/>
      <c r="J12" s="29"/>
      <c r="K12" s="197"/>
      <c r="L12" s="23"/>
    </row>
    <row r="13" spans="2:12" s="104" customFormat="1" ht="29" x14ac:dyDescent="0.35">
      <c r="B13" s="137" t="s">
        <v>255</v>
      </c>
      <c r="C13" s="129" t="s">
        <v>204</v>
      </c>
      <c r="D13" s="130"/>
      <c r="E13" s="131"/>
      <c r="F13" s="132"/>
      <c r="G13" s="133"/>
      <c r="H13" s="134"/>
      <c r="I13" s="135"/>
      <c r="J13" s="134"/>
      <c r="K13" s="198">
        <f>SUM(K14:K16)</f>
        <v>2740</v>
      </c>
      <c r="L13" s="136" t="s">
        <v>276</v>
      </c>
    </row>
    <row r="14" spans="2:12" x14ac:dyDescent="0.35">
      <c r="B14" s="17" t="s">
        <v>256</v>
      </c>
      <c r="C14" s="120" t="s">
        <v>213</v>
      </c>
      <c r="D14" s="23" t="s">
        <v>41</v>
      </c>
      <c r="E14" s="32" t="s">
        <v>42</v>
      </c>
      <c r="F14">
        <f>F10</f>
        <v>20</v>
      </c>
      <c r="G14" s="27">
        <v>3</v>
      </c>
      <c r="H14" s="29" t="s">
        <v>21</v>
      </c>
      <c r="I14" s="61">
        <v>19</v>
      </c>
      <c r="J14" s="29" t="str">
        <f t="shared" ref="J14:J16" si="0">H14</f>
        <v>USD</v>
      </c>
      <c r="K14" s="197">
        <f t="shared" ref="K14:K16" si="1">F14*G14*I14</f>
        <v>1140</v>
      </c>
      <c r="L14" s="65"/>
    </row>
    <row r="15" spans="2:12" x14ac:dyDescent="0.35">
      <c r="B15" s="17" t="s">
        <v>257</v>
      </c>
      <c r="C15" s="102" t="s">
        <v>211</v>
      </c>
      <c r="D15" s="23" t="s">
        <v>41</v>
      </c>
      <c r="E15" s="32" t="s">
        <v>42</v>
      </c>
      <c r="F15">
        <f>F10</f>
        <v>20</v>
      </c>
      <c r="G15" s="27">
        <v>2</v>
      </c>
      <c r="H15" s="29" t="s">
        <v>21</v>
      </c>
      <c r="I15" s="61">
        <v>20</v>
      </c>
      <c r="J15" s="29" t="str">
        <f t="shared" si="0"/>
        <v>USD</v>
      </c>
      <c r="K15" s="197">
        <f t="shared" si="1"/>
        <v>800</v>
      </c>
      <c r="L15" s="65"/>
    </row>
    <row r="16" spans="2:12" s="104" customFormat="1" ht="19" customHeight="1" x14ac:dyDescent="0.35">
      <c r="B16" s="17" t="s">
        <v>258</v>
      </c>
      <c r="C16" s="102" t="s">
        <v>218</v>
      </c>
      <c r="D16" s="103" t="s">
        <v>41</v>
      </c>
      <c r="E16" s="97" t="s">
        <v>42</v>
      </c>
      <c r="F16" s="104">
        <f>F10</f>
        <v>20</v>
      </c>
      <c r="G16" s="98">
        <v>2</v>
      </c>
      <c r="H16" s="96" t="s">
        <v>21</v>
      </c>
      <c r="I16" s="105">
        <v>20</v>
      </c>
      <c r="J16" s="96" t="str">
        <f t="shared" si="0"/>
        <v>USD</v>
      </c>
      <c r="K16" s="199">
        <f t="shared" si="1"/>
        <v>800</v>
      </c>
      <c r="L16" s="122"/>
    </row>
    <row r="17" spans="2:12" x14ac:dyDescent="0.35">
      <c r="B17" s="17"/>
      <c r="C17" s="101"/>
      <c r="D17" s="23"/>
      <c r="E17" s="32"/>
      <c r="G17" s="27"/>
      <c r="H17" s="29"/>
      <c r="I17" s="119"/>
      <c r="J17" s="29"/>
      <c r="K17" s="197"/>
      <c r="L17" s="65"/>
    </row>
    <row r="18" spans="2:12" s="104" customFormat="1" ht="60.5" customHeight="1" x14ac:dyDescent="0.35">
      <c r="B18" s="137" t="s">
        <v>259</v>
      </c>
      <c r="C18" s="129" t="s">
        <v>206</v>
      </c>
      <c r="D18" s="130"/>
      <c r="E18" s="131"/>
      <c r="F18" s="132"/>
      <c r="G18" s="133"/>
      <c r="H18" s="134"/>
      <c r="I18" s="135"/>
      <c r="J18" s="134">
        <f t="shared" ref="J18:J32" si="2">H18</f>
        <v>0</v>
      </c>
      <c r="K18" s="198">
        <f>SUM(K19:K21)</f>
        <v>846.16000000000008</v>
      </c>
      <c r="L18" s="136" t="s">
        <v>277</v>
      </c>
    </row>
    <row r="19" spans="2:12" s="104" customFormat="1" ht="18.5" customHeight="1" x14ac:dyDescent="0.35">
      <c r="B19" s="106" t="s">
        <v>260</v>
      </c>
      <c r="C19" s="102" t="s">
        <v>212</v>
      </c>
      <c r="D19" s="103" t="s">
        <v>45</v>
      </c>
      <c r="E19" s="97" t="s">
        <v>42</v>
      </c>
      <c r="F19" s="121">
        <f>F11</f>
        <v>2</v>
      </c>
      <c r="G19" s="98">
        <v>3</v>
      </c>
      <c r="H19" s="96" t="s">
        <v>21</v>
      </c>
      <c r="I19" s="105">
        <v>69.08</v>
      </c>
      <c r="J19" s="96" t="str">
        <f t="shared" si="2"/>
        <v>USD</v>
      </c>
      <c r="K19" s="199">
        <f>F19*G19*I19</f>
        <v>414.48</v>
      </c>
      <c r="L19" s="102"/>
    </row>
    <row r="20" spans="2:12" x14ac:dyDescent="0.35">
      <c r="B20" s="106" t="s">
        <v>261</v>
      </c>
      <c r="C20" s="101" t="s">
        <v>210</v>
      </c>
      <c r="D20" s="23" t="s">
        <v>48</v>
      </c>
      <c r="E20" s="32" t="s">
        <v>42</v>
      </c>
      <c r="F20">
        <f>F11</f>
        <v>2</v>
      </c>
      <c r="G20" s="27">
        <v>2</v>
      </c>
      <c r="H20" s="29" t="s">
        <v>21</v>
      </c>
      <c r="I20" s="61">
        <v>87.92</v>
      </c>
      <c r="J20" s="29" t="str">
        <f t="shared" si="2"/>
        <v>USD</v>
      </c>
      <c r="K20" s="197">
        <f t="shared" ref="K20:K26" si="3">F20*G20*I20</f>
        <v>351.68</v>
      </c>
      <c r="L20" s="23"/>
    </row>
    <row r="21" spans="2:12" x14ac:dyDescent="0.35">
      <c r="B21" s="106" t="s">
        <v>262</v>
      </c>
      <c r="C21" s="101" t="s">
        <v>205</v>
      </c>
      <c r="D21" s="23" t="s">
        <v>51</v>
      </c>
      <c r="E21" s="32" t="s">
        <v>42</v>
      </c>
      <c r="F21">
        <f>F11</f>
        <v>2</v>
      </c>
      <c r="G21" s="27">
        <v>2</v>
      </c>
      <c r="H21" s="29" t="s">
        <v>21</v>
      </c>
      <c r="I21" s="61">
        <v>20</v>
      </c>
      <c r="J21" s="29" t="str">
        <f t="shared" si="2"/>
        <v>USD</v>
      </c>
      <c r="K21" s="197">
        <f>F21*G21*I21</f>
        <v>80</v>
      </c>
      <c r="L21" s="23"/>
    </row>
    <row r="22" spans="2:12" x14ac:dyDescent="0.35">
      <c r="B22" s="17"/>
      <c r="C22" s="101"/>
      <c r="D22" s="23"/>
      <c r="E22" s="32"/>
      <c r="G22" s="27"/>
      <c r="H22" s="29"/>
      <c r="I22" s="61"/>
      <c r="J22" s="29"/>
      <c r="K22" s="197"/>
      <c r="L22" s="65"/>
    </row>
    <row r="23" spans="2:12" x14ac:dyDescent="0.35">
      <c r="B23" s="17"/>
      <c r="C23" s="101"/>
      <c r="D23" s="23"/>
      <c r="E23" s="32"/>
      <c r="G23" s="27"/>
      <c r="H23" s="29"/>
      <c r="I23" s="61"/>
      <c r="J23" s="29"/>
      <c r="K23" s="197"/>
      <c r="L23" s="23"/>
    </row>
    <row r="24" spans="2:12" s="104" customFormat="1" ht="65" customHeight="1" x14ac:dyDescent="0.35">
      <c r="B24" s="137" t="s">
        <v>263</v>
      </c>
      <c r="C24" s="167" t="s">
        <v>223</v>
      </c>
      <c r="D24" s="130"/>
      <c r="E24" s="131" t="s">
        <v>42</v>
      </c>
      <c r="F24" s="132">
        <f>SUM(F25:F27)</f>
        <v>2</v>
      </c>
      <c r="G24" s="133"/>
      <c r="H24" s="134" t="s">
        <v>21</v>
      </c>
      <c r="I24" s="135"/>
      <c r="J24" s="134" t="str">
        <f t="shared" si="2"/>
        <v>USD</v>
      </c>
      <c r="K24" s="198">
        <f>SUM(K25:K26)</f>
        <v>1900</v>
      </c>
      <c r="L24" s="190" t="s">
        <v>278</v>
      </c>
    </row>
    <row r="25" spans="2:12" s="64" customFormat="1" x14ac:dyDescent="0.35">
      <c r="B25" s="17" t="s">
        <v>264</v>
      </c>
      <c r="C25" s="109" t="s">
        <v>239</v>
      </c>
      <c r="D25" s="66" t="s">
        <v>34</v>
      </c>
      <c r="E25" s="67" t="s">
        <v>42</v>
      </c>
      <c r="F25" s="68">
        <v>1</v>
      </c>
      <c r="G25" s="43">
        <v>1</v>
      </c>
      <c r="H25" s="69" t="s">
        <v>21</v>
      </c>
      <c r="I25" s="70">
        <v>400</v>
      </c>
      <c r="J25" s="69" t="s">
        <v>21</v>
      </c>
      <c r="K25" s="200">
        <f t="shared" si="3"/>
        <v>400</v>
      </c>
      <c r="L25" s="66"/>
    </row>
    <row r="26" spans="2:12" s="64" customFormat="1" x14ac:dyDescent="0.35">
      <c r="B26" s="17" t="s">
        <v>265</v>
      </c>
      <c r="C26" s="109" t="s">
        <v>240</v>
      </c>
      <c r="D26" s="66" t="s">
        <v>34</v>
      </c>
      <c r="E26" s="67" t="s">
        <v>42</v>
      </c>
      <c r="F26" s="68">
        <v>1</v>
      </c>
      <c r="G26" s="43">
        <v>1</v>
      </c>
      <c r="H26" s="69" t="s">
        <v>21</v>
      </c>
      <c r="I26" s="70">
        <v>1500</v>
      </c>
      <c r="J26" s="69" t="s">
        <v>21</v>
      </c>
      <c r="K26" s="200">
        <f t="shared" si="3"/>
        <v>1500</v>
      </c>
      <c r="L26" s="40"/>
    </row>
    <row r="27" spans="2:12" s="64" customFormat="1" x14ac:dyDescent="0.35">
      <c r="B27" s="17"/>
      <c r="C27" s="110"/>
      <c r="D27" s="100"/>
      <c r="E27" s="67"/>
      <c r="F27" s="68"/>
      <c r="G27" s="43"/>
      <c r="H27" s="69"/>
      <c r="I27" s="70"/>
      <c r="J27" s="69"/>
      <c r="K27" s="200"/>
      <c r="L27" s="40"/>
    </row>
    <row r="28" spans="2:12" s="121" customFormat="1" ht="30.5" customHeight="1" x14ac:dyDescent="0.35">
      <c r="B28" s="137" t="s">
        <v>266</v>
      </c>
      <c r="C28" s="129" t="s">
        <v>222</v>
      </c>
      <c r="D28" s="130"/>
      <c r="E28" s="131"/>
      <c r="F28" s="132"/>
      <c r="G28" s="133"/>
      <c r="H28" s="134"/>
      <c r="I28" s="135"/>
      <c r="J28" s="134">
        <f t="shared" ref="J28:J31" si="4">H28</f>
        <v>0</v>
      </c>
      <c r="K28" s="198">
        <f>SUM(K29:K31)</f>
        <v>15692</v>
      </c>
      <c r="L28" s="130"/>
    </row>
    <row r="29" spans="2:12" s="104" customFormat="1" ht="68" customHeight="1" x14ac:dyDescent="0.35">
      <c r="B29" s="106" t="s">
        <v>267</v>
      </c>
      <c r="C29" s="102" t="s">
        <v>227</v>
      </c>
      <c r="D29" s="103" t="s">
        <v>24</v>
      </c>
      <c r="E29" s="97" t="s">
        <v>42</v>
      </c>
      <c r="F29" s="104">
        <f>F8</f>
        <v>102</v>
      </c>
      <c r="G29" s="98">
        <v>1</v>
      </c>
      <c r="H29" s="96" t="s">
        <v>21</v>
      </c>
      <c r="I29" s="105">
        <v>46</v>
      </c>
      <c r="J29" s="96" t="str">
        <f t="shared" si="4"/>
        <v>USD</v>
      </c>
      <c r="K29" s="199">
        <f>F29*G29*I29</f>
        <v>4692</v>
      </c>
      <c r="L29" s="102" t="s">
        <v>279</v>
      </c>
    </row>
    <row r="30" spans="2:12" s="104" customFormat="1" ht="63" customHeight="1" x14ac:dyDescent="0.35">
      <c r="B30" s="106" t="s">
        <v>268</v>
      </c>
      <c r="C30" s="102" t="s">
        <v>228</v>
      </c>
      <c r="D30" s="103" t="s">
        <v>24</v>
      </c>
      <c r="E30" s="97" t="s">
        <v>23</v>
      </c>
      <c r="F30" s="104">
        <v>1</v>
      </c>
      <c r="G30" s="98">
        <v>1</v>
      </c>
      <c r="H30" s="96" t="s">
        <v>21</v>
      </c>
      <c r="I30" s="191">
        <v>9000</v>
      </c>
      <c r="J30" s="96" t="str">
        <f t="shared" si="4"/>
        <v>USD</v>
      </c>
      <c r="K30" s="199">
        <f t="shared" ref="K30:K31" si="5">F30*G30*I30</f>
        <v>9000</v>
      </c>
      <c r="L30" s="174" t="s">
        <v>280</v>
      </c>
    </row>
    <row r="31" spans="2:12" s="104" customFormat="1" ht="37.5" customHeight="1" x14ac:dyDescent="0.35">
      <c r="B31" s="106" t="s">
        <v>269</v>
      </c>
      <c r="C31" s="102" t="s">
        <v>216</v>
      </c>
      <c r="D31" s="103"/>
      <c r="E31" s="97" t="s">
        <v>23</v>
      </c>
      <c r="F31" s="104">
        <v>1</v>
      </c>
      <c r="G31" s="98">
        <v>1</v>
      </c>
      <c r="H31" s="96" t="s">
        <v>21</v>
      </c>
      <c r="I31" s="105">
        <v>2000</v>
      </c>
      <c r="J31" s="96" t="str">
        <f t="shared" si="4"/>
        <v>USD</v>
      </c>
      <c r="K31" s="199">
        <f t="shared" si="5"/>
        <v>2000</v>
      </c>
      <c r="L31" s="102" t="s">
        <v>217</v>
      </c>
    </row>
    <row r="32" spans="2:12" s="121" customFormat="1" ht="29" x14ac:dyDescent="0.35">
      <c r="B32" s="204" t="s">
        <v>270</v>
      </c>
      <c r="C32" s="205" t="s">
        <v>87</v>
      </c>
      <c r="D32" s="206" t="s">
        <v>88</v>
      </c>
      <c r="E32" s="207" t="s">
        <v>25</v>
      </c>
      <c r="F32" s="208"/>
      <c r="G32" s="209"/>
      <c r="H32" s="210"/>
      <c r="I32" s="211"/>
      <c r="J32" s="210">
        <f t="shared" si="2"/>
        <v>0</v>
      </c>
      <c r="K32" s="212"/>
      <c r="L32" s="205" t="s">
        <v>219</v>
      </c>
    </row>
    <row r="33" spans="2:12" s="12" customFormat="1" x14ac:dyDescent="0.35">
      <c r="B33" s="106" t="s">
        <v>271</v>
      </c>
      <c r="C33" s="101" t="s">
        <v>214</v>
      </c>
      <c r="D33" s="125" t="s">
        <v>19</v>
      </c>
      <c r="E33" s="126"/>
      <c r="G33" s="26"/>
      <c r="H33" s="127"/>
      <c r="I33" s="128"/>
      <c r="J33" s="127"/>
      <c r="K33" s="201"/>
      <c r="L33" s="125"/>
    </row>
    <row r="34" spans="2:12" s="12" customFormat="1" x14ac:dyDescent="0.35">
      <c r="B34" s="106" t="s">
        <v>272</v>
      </c>
      <c r="C34" s="101" t="s">
        <v>215</v>
      </c>
      <c r="D34" s="125" t="s">
        <v>19</v>
      </c>
      <c r="E34" s="126"/>
      <c r="G34" s="26"/>
      <c r="H34" s="127"/>
      <c r="I34" s="128"/>
      <c r="J34" s="127"/>
      <c r="K34" s="201"/>
      <c r="L34" s="125"/>
    </row>
    <row r="35" spans="2:12" x14ac:dyDescent="0.35">
      <c r="B35" s="25"/>
      <c r="C35" s="101"/>
      <c r="D35" s="23"/>
      <c r="E35" s="32"/>
      <c r="G35" s="27"/>
      <c r="H35" s="29"/>
      <c r="I35" s="61"/>
      <c r="J35" s="29"/>
      <c r="K35" s="197"/>
      <c r="L35" s="23"/>
    </row>
    <row r="36" spans="2:12" ht="15" thickBot="1" x14ac:dyDescent="0.4">
      <c r="B36" s="35"/>
      <c r="C36" s="111"/>
      <c r="D36" s="24"/>
      <c r="E36" s="33"/>
      <c r="F36" s="19"/>
      <c r="G36" s="28"/>
      <c r="H36" s="30"/>
      <c r="I36" s="63"/>
      <c r="J36" s="30"/>
      <c r="K36" s="63"/>
      <c r="L36" s="24"/>
    </row>
  </sheetData>
  <mergeCells count="11">
    <mergeCell ref="L5:L6"/>
    <mergeCell ref="B5:B6"/>
    <mergeCell ref="C5:C6"/>
    <mergeCell ref="D5:D6"/>
    <mergeCell ref="E5:E6"/>
    <mergeCell ref="F5:F6"/>
    <mergeCell ref="G5:G6"/>
    <mergeCell ref="H5:H6"/>
    <mergeCell ref="I5:I6"/>
    <mergeCell ref="J5:J6"/>
    <mergeCell ref="K5:K6"/>
  </mergeCells>
  <phoneticPr fontId="3" type="noConversion"/>
  <dataValidations count="2">
    <dataValidation type="whole" operator="greaterThan" allowBlank="1" showInputMessage="1" showErrorMessage="1" error="Input Number" sqref="F1:F2 G3 F4:F1048576" xr:uid="{92DA1C6E-78CB-4168-A8F2-E13395077B93}">
      <formula1>0</formula1>
    </dataValidation>
    <dataValidation operator="greaterThan" allowBlank="1" showInputMessage="1" showErrorMessage="1" error="Input Number" sqref="G1:G2 G4:G1048576" xr:uid="{A0988B34-C3B7-4071-B084-08407826D001}"/>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2F07B717-B5CD-4ED7-BEFE-EA828D154DB4}">
          <x14:formula1>
            <xm:f>Validation!$B$3:$B$20</xm:f>
          </x14:formula1>
          <xm:sqref>D1:D2 E3 D4:D1048576</xm:sqref>
        </x14:dataValidation>
        <x14:dataValidation type="list" allowBlank="1" showInputMessage="1" showErrorMessage="1" error="See Drop Down Menu" xr:uid="{F1C53DD4-D26B-47B2-B85D-CAE85357E061}">
          <x14:formula1>
            <xm:f>Validation!$D$3:$D$17</xm:f>
          </x14:formula1>
          <xm:sqref>E1:E2 F3 E4:E1048576</xm:sqref>
        </x14:dataValidation>
        <x14:dataValidation type="list" allowBlank="1" showInputMessage="1" showErrorMessage="1" xr:uid="{8D89968F-FBC8-4D0F-A272-4529EAC489BA}">
          <x14:formula1>
            <xm:f>Validation!$F$3:$F$12</xm:f>
          </x14:formula1>
          <xm:sqref>J3 J25:J27 H1:H1048576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647A-9AC9-47F6-9699-FE88321A5108}">
  <sheetPr>
    <tabColor rgb="FFFFC000"/>
  </sheetPr>
  <dimension ref="B2:K41"/>
  <sheetViews>
    <sheetView workbookViewId="0">
      <selection activeCell="E8" sqref="E8"/>
    </sheetView>
  </sheetViews>
  <sheetFormatPr defaultRowHeight="14.5" x14ac:dyDescent="0.35"/>
  <cols>
    <col min="1" max="1" width="2.7265625" customWidth="1"/>
    <col min="2" max="2" width="16.54296875" customWidth="1"/>
    <col min="3" max="3" width="13.7265625" bestFit="1" customWidth="1"/>
    <col min="4" max="4" width="14.453125" customWidth="1"/>
    <col min="5" max="5" width="17" customWidth="1"/>
    <col min="6" max="6" width="19.54296875" customWidth="1"/>
    <col min="7" max="7" width="17.1796875" customWidth="1"/>
    <col min="8" max="8" width="57.1796875" customWidth="1"/>
    <col min="9" max="9" width="28.54296875" customWidth="1"/>
    <col min="10" max="10" width="52.1796875" bestFit="1" customWidth="1"/>
    <col min="11" max="11" width="16.81640625" customWidth="1"/>
  </cols>
  <sheetData>
    <row r="2" spans="2:11" s="54" customFormat="1" ht="29" x14ac:dyDescent="0.35">
      <c r="B2" s="52" t="s">
        <v>94</v>
      </c>
      <c r="C2" s="52" t="s">
        <v>95</v>
      </c>
      <c r="D2" s="52" t="s">
        <v>96</v>
      </c>
      <c r="E2" s="52" t="s">
        <v>97</v>
      </c>
      <c r="F2" s="52" t="s">
        <v>45</v>
      </c>
      <c r="G2" s="53" t="s">
        <v>98</v>
      </c>
      <c r="H2" s="52" t="s">
        <v>99</v>
      </c>
      <c r="I2" s="53" t="s">
        <v>100</v>
      </c>
      <c r="J2" s="52" t="s">
        <v>101</v>
      </c>
      <c r="K2" s="10"/>
    </row>
    <row r="3" spans="2:11" x14ac:dyDescent="0.35">
      <c r="B3" t="s">
        <v>102</v>
      </c>
      <c r="C3" s="13">
        <v>240</v>
      </c>
      <c r="D3" s="11">
        <v>0.55000000000000004</v>
      </c>
      <c r="E3" s="13">
        <f>C3*D3</f>
        <v>132</v>
      </c>
      <c r="F3" s="13">
        <f>C3-E3</f>
        <v>108</v>
      </c>
      <c r="G3" s="16">
        <v>34</v>
      </c>
      <c r="H3" s="14" t="s">
        <v>103</v>
      </c>
      <c r="I3" s="16">
        <v>12</v>
      </c>
      <c r="J3" t="s">
        <v>104</v>
      </c>
      <c r="K3" s="15"/>
    </row>
    <row r="4" spans="2:11" x14ac:dyDescent="0.35">
      <c r="B4" t="s">
        <v>3</v>
      </c>
      <c r="C4" s="13">
        <v>340</v>
      </c>
      <c r="D4" s="11">
        <v>0.5</v>
      </c>
      <c r="E4" s="13">
        <f t="shared" ref="E4:E10" si="0">C4*D4</f>
        <v>170</v>
      </c>
      <c r="F4" s="13">
        <f t="shared" ref="F4:F10" si="1">C4-E4</f>
        <v>170</v>
      </c>
      <c r="G4" s="41">
        <v>10</v>
      </c>
      <c r="H4" s="14" t="s">
        <v>105</v>
      </c>
      <c r="I4" s="41">
        <v>10</v>
      </c>
      <c r="J4" t="s">
        <v>106</v>
      </c>
      <c r="K4" s="15"/>
    </row>
    <row r="5" spans="2:11" x14ac:dyDescent="0.35">
      <c r="B5" t="s">
        <v>107</v>
      </c>
      <c r="C5" s="13">
        <v>300</v>
      </c>
      <c r="D5" s="11">
        <v>0.6</v>
      </c>
      <c r="E5" s="13">
        <f t="shared" si="0"/>
        <v>180</v>
      </c>
      <c r="F5" s="13">
        <f t="shared" si="1"/>
        <v>120</v>
      </c>
      <c r="G5" s="16">
        <v>10</v>
      </c>
      <c r="H5" s="14" t="s">
        <v>108</v>
      </c>
      <c r="I5" s="16">
        <v>10</v>
      </c>
      <c r="J5" t="s">
        <v>109</v>
      </c>
      <c r="K5" s="15"/>
    </row>
    <row r="6" spans="2:11" x14ac:dyDescent="0.35">
      <c r="B6" t="s">
        <v>91</v>
      </c>
      <c r="C6" s="13">
        <v>283</v>
      </c>
      <c r="D6" s="11">
        <v>0.71</v>
      </c>
      <c r="E6" s="13">
        <f t="shared" si="0"/>
        <v>200.92999999999998</v>
      </c>
      <c r="F6" s="13">
        <f t="shared" si="1"/>
        <v>82.070000000000022</v>
      </c>
      <c r="G6" s="16">
        <v>12</v>
      </c>
      <c r="H6" s="14" t="s">
        <v>110</v>
      </c>
      <c r="I6" s="16">
        <v>10</v>
      </c>
      <c r="J6" t="s">
        <v>111</v>
      </c>
      <c r="K6" s="15"/>
    </row>
    <row r="7" spans="2:11" x14ac:dyDescent="0.35">
      <c r="B7" t="s">
        <v>112</v>
      </c>
      <c r="C7" s="13">
        <v>333</v>
      </c>
      <c r="D7" s="11">
        <v>0.68</v>
      </c>
      <c r="E7" s="13">
        <f t="shared" si="0"/>
        <v>226.44000000000003</v>
      </c>
      <c r="F7" s="13">
        <f t="shared" si="1"/>
        <v>106.55999999999997</v>
      </c>
      <c r="G7" s="16">
        <v>10</v>
      </c>
      <c r="H7" s="14" t="s">
        <v>113</v>
      </c>
      <c r="I7" s="16">
        <v>10</v>
      </c>
      <c r="J7" t="s">
        <v>114</v>
      </c>
      <c r="K7" s="15"/>
    </row>
    <row r="8" spans="2:11" x14ac:dyDescent="0.35">
      <c r="B8" t="s">
        <v>115</v>
      </c>
      <c r="C8" s="13">
        <v>300</v>
      </c>
      <c r="D8" s="11">
        <v>0.6</v>
      </c>
      <c r="E8" s="13">
        <f t="shared" si="0"/>
        <v>180</v>
      </c>
      <c r="F8" s="13">
        <f t="shared" si="1"/>
        <v>120</v>
      </c>
      <c r="G8" s="16">
        <v>12</v>
      </c>
      <c r="H8" s="14" t="s">
        <v>116</v>
      </c>
      <c r="I8" s="16">
        <v>12</v>
      </c>
      <c r="J8" t="s">
        <v>117</v>
      </c>
      <c r="K8" s="15"/>
    </row>
    <row r="9" spans="2:11" x14ac:dyDescent="0.35">
      <c r="B9" t="s">
        <v>118</v>
      </c>
      <c r="C9" s="13">
        <v>350</v>
      </c>
      <c r="D9" s="11">
        <v>0.55000000000000004</v>
      </c>
      <c r="E9" s="13">
        <f t="shared" si="0"/>
        <v>192.50000000000003</v>
      </c>
      <c r="F9" s="13">
        <f t="shared" si="1"/>
        <v>157.49999999999997</v>
      </c>
      <c r="G9" s="16">
        <v>12</v>
      </c>
      <c r="H9" s="14" t="s">
        <v>119</v>
      </c>
      <c r="I9" s="16">
        <v>12</v>
      </c>
      <c r="J9" t="s">
        <v>120</v>
      </c>
      <c r="K9" s="15"/>
    </row>
    <row r="10" spans="2:11" x14ac:dyDescent="0.35">
      <c r="B10" s="113" t="s">
        <v>26</v>
      </c>
      <c r="C10" s="114">
        <v>212</v>
      </c>
      <c r="D10" s="115">
        <v>0.56000000000000005</v>
      </c>
      <c r="E10" s="114">
        <f t="shared" si="0"/>
        <v>118.72000000000001</v>
      </c>
      <c r="F10" s="114">
        <f t="shared" si="1"/>
        <v>93.279999999999987</v>
      </c>
      <c r="G10" s="116">
        <v>12</v>
      </c>
      <c r="H10" s="118" t="s">
        <v>121</v>
      </c>
      <c r="I10" s="116">
        <v>10</v>
      </c>
      <c r="J10" s="113" t="s">
        <v>122</v>
      </c>
      <c r="K10" s="15"/>
    </row>
    <row r="13" spans="2:11" x14ac:dyDescent="0.35">
      <c r="B13" s="38" t="s">
        <v>123</v>
      </c>
    </row>
    <row r="14" spans="2:11" x14ac:dyDescent="0.35">
      <c r="B14" s="37" t="s">
        <v>124</v>
      </c>
      <c r="D14" s="39" t="s">
        <v>125</v>
      </c>
    </row>
    <row r="16" spans="2:11" x14ac:dyDescent="0.35">
      <c r="B16" s="12" t="s">
        <v>126</v>
      </c>
    </row>
    <row r="17" spans="2:7" x14ac:dyDescent="0.35">
      <c r="B17" s="51" t="s">
        <v>127</v>
      </c>
      <c r="C17" s="51" t="s">
        <v>128</v>
      </c>
      <c r="D17" s="51" t="s">
        <v>129</v>
      </c>
      <c r="E17" s="51" t="s">
        <v>130</v>
      </c>
      <c r="F17" s="51" t="s">
        <v>90</v>
      </c>
      <c r="G17" s="1"/>
    </row>
    <row r="18" spans="2:7" x14ac:dyDescent="0.35">
      <c r="B18" s="12" t="s">
        <v>131</v>
      </c>
      <c r="C18" s="13">
        <f>AVERAGE(D18:E18)</f>
        <v>122.5</v>
      </c>
      <c r="D18" s="13">
        <v>60</v>
      </c>
      <c r="E18" s="13">
        <v>185</v>
      </c>
      <c r="F18" s="55" t="s">
        <v>132</v>
      </c>
    </row>
    <row r="19" spans="2:7" x14ac:dyDescent="0.35">
      <c r="B19" s="12" t="s">
        <v>133</v>
      </c>
      <c r="C19" s="13">
        <f t="shared" ref="C19:C24" si="2">AVERAGE(D19:E19)</f>
        <v>242.5</v>
      </c>
      <c r="D19" s="13">
        <v>70</v>
      </c>
      <c r="E19" s="13">
        <v>415</v>
      </c>
      <c r="F19" t="s">
        <v>134</v>
      </c>
    </row>
    <row r="20" spans="2:7" x14ac:dyDescent="0.35">
      <c r="B20" s="12" t="s">
        <v>135</v>
      </c>
      <c r="C20" s="13">
        <f t="shared" si="2"/>
        <v>77.5</v>
      </c>
      <c r="D20" s="13">
        <v>65</v>
      </c>
      <c r="E20" s="13">
        <v>90</v>
      </c>
      <c r="F20" t="s">
        <v>136</v>
      </c>
    </row>
    <row r="21" spans="2:7" x14ac:dyDescent="0.35">
      <c r="B21" s="12" t="s">
        <v>93</v>
      </c>
      <c r="C21" s="13">
        <f t="shared" si="2"/>
        <v>100</v>
      </c>
      <c r="D21" s="13">
        <v>50</v>
      </c>
      <c r="E21" s="13">
        <v>150</v>
      </c>
      <c r="F21" t="s">
        <v>137</v>
      </c>
    </row>
    <row r="22" spans="2:7" x14ac:dyDescent="0.35">
      <c r="B22" s="12" t="s">
        <v>92</v>
      </c>
      <c r="C22" s="13">
        <f t="shared" si="2"/>
        <v>55</v>
      </c>
      <c r="D22" s="13">
        <v>50</v>
      </c>
      <c r="E22" s="13">
        <v>60</v>
      </c>
      <c r="F22" t="s">
        <v>138</v>
      </c>
    </row>
    <row r="23" spans="2:7" x14ac:dyDescent="0.35">
      <c r="B23" s="12" t="s">
        <v>91</v>
      </c>
      <c r="C23" s="13">
        <f t="shared" si="2"/>
        <v>65</v>
      </c>
      <c r="D23" s="13">
        <v>50</v>
      </c>
      <c r="E23" s="13">
        <v>80</v>
      </c>
      <c r="F23" t="s">
        <v>139</v>
      </c>
    </row>
    <row r="24" spans="2:7" x14ac:dyDescent="0.35">
      <c r="B24" s="117" t="s">
        <v>140</v>
      </c>
      <c r="C24" s="114">
        <f t="shared" si="2"/>
        <v>70.5</v>
      </c>
      <c r="D24" s="114">
        <v>46</v>
      </c>
      <c r="E24" s="114">
        <v>95</v>
      </c>
      <c r="F24" t="s">
        <v>141</v>
      </c>
    </row>
    <row r="26" spans="2:7" x14ac:dyDescent="0.35">
      <c r="B26" s="12" t="s">
        <v>142</v>
      </c>
    </row>
    <row r="27" spans="2:7" x14ac:dyDescent="0.35">
      <c r="B27" s="12" t="s">
        <v>94</v>
      </c>
      <c r="C27" s="12" t="s">
        <v>143</v>
      </c>
      <c r="D27" t="s">
        <v>129</v>
      </c>
      <c r="G27" s="12" t="s">
        <v>144</v>
      </c>
    </row>
    <row r="28" spans="2:7" x14ac:dyDescent="0.35">
      <c r="B28" s="12" t="s">
        <v>102</v>
      </c>
      <c r="C28">
        <f>AVERAGE(D28:E28)</f>
        <v>45</v>
      </c>
      <c r="D28">
        <v>35</v>
      </c>
      <c r="E28">
        <v>55</v>
      </c>
      <c r="G28" t="s">
        <v>145</v>
      </c>
    </row>
    <row r="29" spans="2:7" x14ac:dyDescent="0.35">
      <c r="B29" s="12" t="s">
        <v>3</v>
      </c>
      <c r="C29" t="s">
        <v>146</v>
      </c>
      <c r="D29">
        <v>35</v>
      </c>
      <c r="E29">
        <v>50</v>
      </c>
      <c r="G29" t="s">
        <v>147</v>
      </c>
    </row>
    <row r="30" spans="2:7" x14ac:dyDescent="0.35">
      <c r="B30" s="12" t="s">
        <v>107</v>
      </c>
      <c r="C30" t="s">
        <v>146</v>
      </c>
      <c r="D30">
        <v>35</v>
      </c>
      <c r="E30">
        <v>50</v>
      </c>
      <c r="G30" t="s">
        <v>148</v>
      </c>
    </row>
    <row r="31" spans="2:7" x14ac:dyDescent="0.35">
      <c r="B31" s="12" t="s">
        <v>91</v>
      </c>
      <c r="C31" t="s">
        <v>149</v>
      </c>
      <c r="D31">
        <v>40</v>
      </c>
      <c r="E31">
        <v>65</v>
      </c>
      <c r="G31" t="s">
        <v>150</v>
      </c>
    </row>
    <row r="32" spans="2:7" x14ac:dyDescent="0.35">
      <c r="B32" s="12" t="s">
        <v>112</v>
      </c>
      <c r="C32" t="s">
        <v>146</v>
      </c>
      <c r="D32">
        <v>35</v>
      </c>
      <c r="E32">
        <v>50</v>
      </c>
      <c r="G32" t="s">
        <v>151</v>
      </c>
    </row>
    <row r="33" spans="2:7" x14ac:dyDescent="0.35">
      <c r="B33" s="12" t="s">
        <v>152</v>
      </c>
      <c r="C33" t="s">
        <v>149</v>
      </c>
      <c r="D33">
        <v>40</v>
      </c>
      <c r="E33">
        <v>65</v>
      </c>
      <c r="G33" t="s">
        <v>153</v>
      </c>
    </row>
    <row r="34" spans="2:7" x14ac:dyDescent="0.35">
      <c r="B34" s="12" t="s">
        <v>154</v>
      </c>
      <c r="C34" t="s">
        <v>149</v>
      </c>
      <c r="D34">
        <v>40</v>
      </c>
      <c r="E34">
        <v>65</v>
      </c>
      <c r="G34" t="s">
        <v>155</v>
      </c>
    </row>
    <row r="35" spans="2:7" x14ac:dyDescent="0.35">
      <c r="B35" s="117" t="s">
        <v>26</v>
      </c>
      <c r="C35" s="113" t="s">
        <v>156</v>
      </c>
      <c r="D35" s="113">
        <v>35</v>
      </c>
      <c r="E35" s="113">
        <v>55</v>
      </c>
      <c r="G35" t="s">
        <v>157</v>
      </c>
    </row>
    <row r="37" spans="2:7" ht="17.5" x14ac:dyDescent="0.4">
      <c r="B37" s="56" t="s">
        <v>158</v>
      </c>
    </row>
    <row r="38" spans="2:7" x14ac:dyDescent="0.35">
      <c r="B38" t="s">
        <v>159</v>
      </c>
    </row>
    <row r="39" spans="2:7" x14ac:dyDescent="0.35">
      <c r="B39" s="12" t="s">
        <v>160</v>
      </c>
    </row>
    <row r="40" spans="2:7" x14ac:dyDescent="0.35">
      <c r="B40" t="s">
        <v>161</v>
      </c>
    </row>
    <row r="41" spans="2:7" x14ac:dyDescent="0.35">
      <c r="B41" t="s">
        <v>162</v>
      </c>
    </row>
  </sheetData>
  <hyperlinks>
    <hyperlink ref="D14" r:id="rId1" xr:uid="{21D22F96-18D3-4543-B6F2-7E89C18A581D}"/>
  </hyperlinks>
  <pageMargins left="0.7" right="0.7" top="0.75" bottom="0.75" header="0.3" footer="0.3"/>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D30" sqref="D30"/>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164</v>
      </c>
      <c r="B2" s="4" t="s">
        <v>165</v>
      </c>
      <c r="D2" s="4" t="s">
        <v>166</v>
      </c>
      <c r="F2" s="4" t="s">
        <v>167</v>
      </c>
      <c r="G2" s="4" t="s">
        <v>168</v>
      </c>
    </row>
    <row r="3" spans="1:7" x14ac:dyDescent="0.35">
      <c r="A3" s="5" t="s">
        <v>169</v>
      </c>
      <c r="B3" s="6" t="s">
        <v>170</v>
      </c>
      <c r="D3" t="s">
        <v>171</v>
      </c>
      <c r="F3" t="s">
        <v>8</v>
      </c>
      <c r="G3">
        <v>1</v>
      </c>
    </row>
    <row r="4" spans="1:7" x14ac:dyDescent="0.35">
      <c r="A4" s="5" t="s">
        <v>169</v>
      </c>
      <c r="B4" s="6" t="s">
        <v>172</v>
      </c>
      <c r="D4" t="s">
        <v>42</v>
      </c>
      <c r="F4" t="s">
        <v>21</v>
      </c>
      <c r="G4">
        <v>0.65390000000000004</v>
      </c>
    </row>
    <row r="5" spans="1:7" x14ac:dyDescent="0.35">
      <c r="A5" s="5" t="s">
        <v>169</v>
      </c>
      <c r="B5" s="6" t="s">
        <v>173</v>
      </c>
      <c r="D5" t="s">
        <v>174</v>
      </c>
      <c r="F5" t="s">
        <v>175</v>
      </c>
      <c r="G5" s="9">
        <v>14015</v>
      </c>
    </row>
    <row r="6" spans="1:7" x14ac:dyDescent="0.35">
      <c r="A6" s="5" t="s">
        <v>169</v>
      </c>
      <c r="B6" s="6" t="s">
        <v>24</v>
      </c>
      <c r="D6" t="s">
        <v>35</v>
      </c>
      <c r="F6" t="s">
        <v>59</v>
      </c>
      <c r="G6" s="9">
        <v>10612</v>
      </c>
    </row>
    <row r="7" spans="1:7" x14ac:dyDescent="0.35">
      <c r="A7" s="5" t="s">
        <v>169</v>
      </c>
      <c r="B7" s="6" t="s">
        <v>176</v>
      </c>
      <c r="D7" t="s">
        <v>25</v>
      </c>
      <c r="F7" t="s">
        <v>177</v>
      </c>
      <c r="G7" s="9">
        <v>17106</v>
      </c>
    </row>
    <row r="8" spans="1:7" x14ac:dyDescent="0.35">
      <c r="A8" s="5" t="s">
        <v>169</v>
      </c>
      <c r="B8" s="6" t="s">
        <v>19</v>
      </c>
      <c r="D8" t="s">
        <v>178</v>
      </c>
      <c r="F8" t="s">
        <v>179</v>
      </c>
      <c r="G8">
        <v>2.77</v>
      </c>
    </row>
    <row r="9" spans="1:7" x14ac:dyDescent="0.35">
      <c r="A9" s="5" t="s">
        <v>169</v>
      </c>
      <c r="B9" s="6" t="s">
        <v>180</v>
      </c>
      <c r="D9" t="s">
        <v>181</v>
      </c>
      <c r="F9" t="s">
        <v>182</v>
      </c>
      <c r="G9">
        <v>0.83599999999999997</v>
      </c>
    </row>
    <row r="10" spans="1:7" x14ac:dyDescent="0.35">
      <c r="A10" s="5" t="s">
        <v>169</v>
      </c>
      <c r="B10" s="6" t="s">
        <v>183</v>
      </c>
      <c r="D10" t="s">
        <v>13</v>
      </c>
      <c r="F10" t="s">
        <v>184</v>
      </c>
      <c r="G10">
        <v>1.087</v>
      </c>
    </row>
    <row r="11" spans="1:7" x14ac:dyDescent="0.35">
      <c r="A11" s="5" t="s">
        <v>169</v>
      </c>
      <c r="B11" s="6" t="s">
        <v>185</v>
      </c>
      <c r="D11" t="s">
        <v>23</v>
      </c>
      <c r="F11" t="s">
        <v>186</v>
      </c>
      <c r="G11">
        <v>21.26</v>
      </c>
    </row>
    <row r="12" spans="1:7" x14ac:dyDescent="0.35">
      <c r="A12" s="5" t="s">
        <v>169</v>
      </c>
      <c r="B12" s="6" t="s">
        <v>163</v>
      </c>
      <c r="D12" t="s">
        <v>187</v>
      </c>
      <c r="F12" t="s">
        <v>188</v>
      </c>
      <c r="G12">
        <v>39.119999999999997</v>
      </c>
    </row>
    <row r="13" spans="1:7" x14ac:dyDescent="0.35">
      <c r="A13" s="5" t="s">
        <v>189</v>
      </c>
      <c r="B13" s="6" t="s">
        <v>88</v>
      </c>
      <c r="D13" t="s">
        <v>20</v>
      </c>
    </row>
    <row r="14" spans="1:7" x14ac:dyDescent="0.35">
      <c r="A14" s="5" t="s">
        <v>190</v>
      </c>
      <c r="B14" s="6" t="s">
        <v>34</v>
      </c>
      <c r="D14" t="s">
        <v>191</v>
      </c>
    </row>
    <row r="15" spans="1:7" x14ac:dyDescent="0.35">
      <c r="A15" s="5" t="s">
        <v>190</v>
      </c>
      <c r="B15" s="6" t="s">
        <v>48</v>
      </c>
      <c r="D15" t="s">
        <v>192</v>
      </c>
    </row>
    <row r="16" spans="1:7" x14ac:dyDescent="0.35">
      <c r="A16" s="5" t="s">
        <v>190</v>
      </c>
      <c r="B16" s="6" t="s">
        <v>51</v>
      </c>
      <c r="D16" t="s">
        <v>193</v>
      </c>
    </row>
    <row r="17" spans="1:4" x14ac:dyDescent="0.35">
      <c r="A17" s="5" t="s">
        <v>190</v>
      </c>
      <c r="B17" s="6" t="s">
        <v>45</v>
      </c>
      <c r="D17" t="s">
        <v>194</v>
      </c>
    </row>
    <row r="18" spans="1:4" x14ac:dyDescent="0.35">
      <c r="A18" s="5" t="s">
        <v>190</v>
      </c>
      <c r="B18" s="6" t="s">
        <v>195</v>
      </c>
    </row>
    <row r="19" spans="1:4" x14ac:dyDescent="0.35">
      <c r="A19" s="5" t="s">
        <v>190</v>
      </c>
      <c r="B19" s="6" t="s">
        <v>41</v>
      </c>
    </row>
    <row r="20" spans="1:4" x14ac:dyDescent="0.35">
      <c r="A20" s="5" t="s">
        <v>190</v>
      </c>
      <c r="B20" s="7" t="s">
        <v>196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5ECC50-9B9B-4D3D-909C-78E2E1073819}">
  <ds:schemaRefs>
    <ds:schemaRef ds:uri="http://schemas.microsoft.com/sharepoint/v3/contenttype/forms"/>
  </ds:schemaRefs>
</ds:datastoreItem>
</file>

<file path=customXml/itemProps2.xml><?xml version="1.0" encoding="utf-8"?>
<ds:datastoreItem xmlns:ds="http://schemas.openxmlformats.org/officeDocument/2006/customXml" ds:itemID="{534D65EE-6C63-4D08-9C63-BCA44DAFE43A}">
  <ds:schemaRefs>
    <ds:schemaRef ds:uri="http://schemas.openxmlformats.org/package/2006/metadata/core-properties"/>
    <ds:schemaRef ds:uri="http://purl.org/dc/elements/1.1/"/>
    <ds:schemaRef ds:uri="http://purl.org/dc/dcmitype/"/>
    <ds:schemaRef ds:uri="http://purl.org/dc/terms/"/>
    <ds:schemaRef ds:uri="http://schemas.microsoft.com/office/2006/documentManagement/types"/>
    <ds:schemaRef ds:uri="42eb1d1e-26ca-4e13-89cf-4f11b67eb4f8"/>
    <ds:schemaRef ds:uri="http://schemas.microsoft.com/office/2006/metadata/properties"/>
    <ds:schemaRef ds:uri="http://schemas.microsoft.com/office/infopath/2007/PartnerControls"/>
    <ds:schemaRef ds:uri="1ba2c7f5-bec0-4c2e-bb24-613281d15fab"/>
    <ds:schemaRef ds:uri="http://www.w3.org/XML/1998/namespace"/>
  </ds:schemaRefs>
</ds:datastoreItem>
</file>

<file path=customXml/itemProps3.xml><?xml version="1.0" encoding="utf-8"?>
<ds:datastoreItem xmlns:ds="http://schemas.openxmlformats.org/officeDocument/2006/customXml" ds:itemID="{6BD47C90-F3D3-4047-8F41-CA06A10166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Activities Budget</vt:lpstr>
      <vt:lpstr>4.2. Event 1</vt:lpstr>
      <vt:lpstr>SocialiseWS</vt:lpstr>
      <vt:lpstr>Participants Cost</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Heng, Molyaneth</cp:lastModifiedBy>
  <cp:revision/>
  <dcterms:created xsi:type="dcterms:W3CDTF">2025-07-08T10:56:34Z</dcterms:created>
  <dcterms:modified xsi:type="dcterms:W3CDTF">2026-10-13T04:19:06Z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