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mc:AlternateContent xmlns:mc="http://schemas.openxmlformats.org/markup-compatibility/2006">
    <mc:Choice Requires="x15">
      <x15ac:absPath xmlns:x15ac="http://schemas.microsoft.com/office/spreadsheetml/2010/11/ac" url="https://tetratechincaus.sharepoint.com/sites/755-RT4D/Shared Documents/01 DEL/01 - RT4D PROGRAM ACTIVITIES/11. AANZFTA Support/3. AISP-PROJECTS/10. A-CEC/A-2627-CEC-37 - API standards for e-commerce/2. Project Procurement/For Publishing/"/>
    </mc:Choice>
  </mc:AlternateContent>
  <xr:revisionPtr revIDLastSave="0" documentId="8_{EC84EB01-F715-4ABE-B19E-E3395B983EA9}" xr6:coauthVersionLast="47" xr6:coauthVersionMax="47" xr10:uidLastSave="{00000000-0000-0000-0000-000000000000}"/>
  <bookViews>
    <workbookView xWindow="-120" yWindow="-16320" windowWidth="29040" windowHeight="15720" tabRatio="824" xr2:uid="{B20238D0-815D-425F-9423-BA7E72EB5618}"/>
  </bookViews>
  <sheets>
    <sheet name="Activities Budget-Final" sheetId="30" r:id="rId1"/>
    <sheet name="2. Event " sheetId="24" r:id="rId2"/>
    <sheet name="Validation" sheetId="4" r:id="rId3"/>
  </sheets>
  <externalReferences>
    <externalReference r:id="rId4"/>
  </externalReferences>
  <definedNames>
    <definedName name="_xlnm._FilterDatabase" localSheetId="0" hidden="1">'Activities Budget-Final'!$B$6:$L$6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24" l="1"/>
  <c r="I10" i="30" l="1"/>
  <c r="J10" i="30" s="1"/>
  <c r="I12" i="30" l="1"/>
  <c r="J12" i="30" s="1"/>
  <c r="J35" i="24"/>
  <c r="J42" i="24"/>
  <c r="K42" i="24" s="1"/>
  <c r="F19" i="24"/>
  <c r="F21" i="24" s="1"/>
  <c r="J21" i="24" s="1"/>
  <c r="K21" i="24" s="1"/>
  <c r="C19" i="30"/>
  <c r="J32" i="24"/>
  <c r="K32" i="24" s="1"/>
  <c r="J31" i="24"/>
  <c r="K31" i="24" s="1"/>
  <c r="J30" i="24"/>
  <c r="K30" i="24" s="1"/>
  <c r="J29" i="24"/>
  <c r="K29" i="24" s="1"/>
  <c r="J28" i="24"/>
  <c r="K28" i="24" s="1"/>
  <c r="J27" i="24"/>
  <c r="K27" i="24" s="1"/>
  <c r="J26" i="24"/>
  <c r="K26" i="24" s="1"/>
  <c r="J25" i="24"/>
  <c r="K25" i="24" s="1"/>
  <c r="J24" i="24"/>
  <c r="K24" i="24" s="1"/>
  <c r="J23" i="24"/>
  <c r="K23" i="24" s="1"/>
  <c r="I19" i="24"/>
  <c r="H26" i="30" l="1"/>
  <c r="F20" i="24"/>
  <c r="J19" i="24"/>
  <c r="K19" i="24" s="1"/>
  <c r="I20" i="24"/>
  <c r="J20" i="24" l="1"/>
  <c r="K20" i="24" s="1"/>
  <c r="L18" i="24" s="1"/>
  <c r="C16" i="30" l="1"/>
  <c r="I13" i="30" l="1"/>
  <c r="I14" i="30"/>
  <c r="J14" i="30" s="1"/>
  <c r="C21" i="30" l="1"/>
  <c r="C20" i="30"/>
  <c r="C18" i="30"/>
  <c r="C17" i="30"/>
  <c r="I29" i="30"/>
  <c r="J29" i="30" s="1"/>
  <c r="K28" i="30" s="1"/>
  <c r="I26" i="30"/>
  <c r="J26" i="30" s="1"/>
  <c r="C23" i="30"/>
  <c r="C22" i="30"/>
  <c r="J13" i="30"/>
  <c r="I11" i="30"/>
  <c r="J11" i="30" s="1"/>
  <c r="I9" i="30"/>
  <c r="J9" i="30" s="1"/>
  <c r="K25" i="30" l="1"/>
  <c r="K8" i="30"/>
  <c r="L8" i="24" l="1"/>
  <c r="J45" i="24" l="1"/>
  <c r="J44" i="24"/>
  <c r="J41" i="24"/>
  <c r="J40" i="24"/>
  <c r="J39" i="24"/>
  <c r="J38" i="24"/>
  <c r="J37" i="24"/>
  <c r="J16" i="24"/>
  <c r="J15" i="24"/>
  <c r="K15" i="24" s="1"/>
  <c r="J14" i="24"/>
  <c r="J13" i="24"/>
  <c r="J12" i="24"/>
  <c r="K12" i="24" s="1"/>
  <c r="K13" i="24" l="1"/>
  <c r="K14" i="24"/>
  <c r="K41" i="24"/>
  <c r="K37" i="24"/>
  <c r="K39" i="24"/>
  <c r="K16" i="24"/>
  <c r="K40" i="24"/>
  <c r="K35" i="24"/>
  <c r="K38" i="24"/>
  <c r="L11" i="24" l="1"/>
  <c r="L34" i="24"/>
  <c r="K36" i="24"/>
  <c r="K44" i="24" s="1"/>
  <c r="L44" i="24" s="1"/>
  <c r="H19" i="30"/>
  <c r="I19" i="30" s="1"/>
  <c r="J19" i="30" s="1"/>
  <c r="L45" i="24"/>
  <c r="H20" i="30"/>
  <c r="I20" i="30" s="1"/>
  <c r="J20" i="30" s="1"/>
  <c r="H17" i="30"/>
  <c r="H22" i="30" l="1"/>
  <c r="I22" i="30" s="1"/>
  <c r="J22" i="30" s="1"/>
  <c r="H21" i="30"/>
  <c r="I21" i="30" s="1"/>
  <c r="J21" i="30" s="1"/>
  <c r="H23" i="30"/>
  <c r="I23" i="30" s="1"/>
  <c r="J23" i="30" s="1"/>
  <c r="I16" i="30"/>
  <c r="I17" i="30"/>
  <c r="J17" i="30" s="1"/>
  <c r="H18" i="30"/>
  <c r="I18" i="30" s="1"/>
  <c r="J18" i="30" s="1"/>
  <c r="L7" i="24" l="1"/>
  <c r="K16" i="30" l="1"/>
  <c r="K33" i="30" l="1"/>
  <c r="K34" i="30" s="1"/>
</calcChain>
</file>

<file path=xl/sharedStrings.xml><?xml version="1.0" encoding="utf-8"?>
<sst xmlns="http://schemas.openxmlformats.org/spreadsheetml/2006/main" count="273" uniqueCount="140">
  <si>
    <t>Project Name</t>
  </si>
  <si>
    <t>API Standards, Roles and Benefits to Facilitate Cross-Border Ecommerce in AANZFTA</t>
  </si>
  <si>
    <t xml:space="preserve">Currency </t>
  </si>
  <si>
    <t>AUD</t>
  </si>
  <si>
    <t>Activity</t>
  </si>
  <si>
    <t>Activity Name</t>
  </si>
  <si>
    <t>Category</t>
  </si>
  <si>
    <t>Unit</t>
  </si>
  <si>
    <t>Quantity</t>
  </si>
  <si>
    <t>Currency</t>
  </si>
  <si>
    <t>Rate/unit</t>
  </si>
  <si>
    <t>Total Cost</t>
  </si>
  <si>
    <t xml:space="preserve">Total </t>
  </si>
  <si>
    <t>Remarks</t>
  </si>
  <si>
    <t>Per Activity</t>
  </si>
  <si>
    <t>Activity 1: Development of a study on the roles and benefits of API standards in facilitating cross-border Ecommerce</t>
  </si>
  <si>
    <t>Inception, stakeholder consultation, literature view and metholody,  research drafts</t>
  </si>
  <si>
    <t>Day</t>
  </si>
  <si>
    <t>Final study for validation at the Regional Workshop</t>
  </si>
  <si>
    <t>Final  study (after Regional Workshop)</t>
  </si>
  <si>
    <t>A short summary of the study for communication purpose</t>
  </si>
  <si>
    <t>Translation if any</t>
  </si>
  <si>
    <t>Pages</t>
  </si>
  <si>
    <t>USD</t>
  </si>
  <si>
    <t>Graphic design for the Report and the Summary</t>
  </si>
  <si>
    <t>Lumpsum</t>
  </si>
  <si>
    <t>VND</t>
  </si>
  <si>
    <t>Professional Services</t>
  </si>
  <si>
    <t>Meetings &amp; Conferences</t>
  </si>
  <si>
    <t>Event</t>
  </si>
  <si>
    <t>Reporting</t>
  </si>
  <si>
    <t>Project Completion Report</t>
  </si>
  <si>
    <t xml:space="preserve">Contigency </t>
  </si>
  <si>
    <t>Contigency in Consultant Contract</t>
  </si>
  <si>
    <t>Total</t>
  </si>
  <si>
    <t>Roundup</t>
  </si>
  <si>
    <t>API Project</t>
  </si>
  <si>
    <t>Activity Code</t>
  </si>
  <si>
    <t>Times</t>
  </si>
  <si>
    <t>Activity 2: 2-Day Regional Workshop in HCM (50 participants)</t>
  </si>
  <si>
    <t>Professional fee</t>
  </si>
  <si>
    <t>2.1.1</t>
  </si>
  <si>
    <t>Professional fee (inclusive of all costs and expenses)</t>
  </si>
  <si>
    <t>Local Participant Expenses</t>
  </si>
  <si>
    <t>2.2.1</t>
  </si>
  <si>
    <t xml:space="preserve">Local Participant Perdiem (3 days) </t>
  </si>
  <si>
    <t>Local Per Diem</t>
  </si>
  <si>
    <t>Person</t>
  </si>
  <si>
    <t>Note to bidders: This budget line is for estimation purposes only. Actual payment will be determined based on participants' actual travel itineraries. RT4D will provide further guidance on per diem calculations when the final flight schedules become available.</t>
  </si>
  <si>
    <t>2.2.2</t>
  </si>
  <si>
    <t xml:space="preserve">Hotel Accommodation for Local(2 night) </t>
  </si>
  <si>
    <t>Accommodation</t>
  </si>
  <si>
    <t>Note to bidders: This accommodation budget is provided for costing purposes only. Actual reimbursement will be based on participants' actual hotel receipts. The selected bidder must submit at least three hotel options for RT4D's review and approval, with a preference for four-star accommodations.</t>
  </si>
  <si>
    <t>2.2.3</t>
  </si>
  <si>
    <t xml:space="preserve">Airport transfer allowance </t>
  </si>
  <si>
    <t>Local Transportation</t>
  </si>
  <si>
    <t>Note to bidders: This amount is included for budgeting purposes only. The actual arrangements and associated costs will be finalized in consultation with RT4D after contract award.</t>
  </si>
  <si>
    <t>2.2.4</t>
  </si>
  <si>
    <t>Land travel allowance</t>
  </si>
  <si>
    <t>Note to bidders: This budget is for costing purposes only. Actual arrangements will be agreed with RT4D at a later stage.</t>
  </si>
  <si>
    <t>2.2.5</t>
  </si>
  <si>
    <t xml:space="preserve">Airfare - Domestic </t>
  </si>
  <si>
    <t>Airfare</t>
  </si>
  <si>
    <t>Note to bidders: This amount is included for budgeting purposes only. Actual payment will be determined based on the actual cost of participants' air tickets.</t>
  </si>
  <si>
    <t>International Participant Expenses</t>
  </si>
  <si>
    <t>2.3.1</t>
  </si>
  <si>
    <t>International Participant Perdiem (4 days)</t>
  </si>
  <si>
    <t>Overseas Per Diem</t>
  </si>
  <si>
    <t>2.3.2</t>
  </si>
  <si>
    <t xml:space="preserve">Hotel Accommodation (3 night) </t>
  </si>
  <si>
    <t>2.3.3</t>
  </si>
  <si>
    <t>2.3.4</t>
  </si>
  <si>
    <t>Airfare - International</t>
  </si>
  <si>
    <t>Cambodia (PNH)</t>
  </si>
  <si>
    <t>Indonesia (CGK)</t>
  </si>
  <si>
    <t>Lao PDR (VTE)</t>
  </si>
  <si>
    <t>Malaysia (KUL)</t>
  </si>
  <si>
    <t>Myanmar (RGN/NYT)</t>
  </si>
  <si>
    <t>Thailand (BKK)</t>
  </si>
  <si>
    <t>Philippines (MNL)</t>
  </si>
  <si>
    <t>Australia (CBR)</t>
  </si>
  <si>
    <t>New Zealand (WLG)</t>
  </si>
  <si>
    <t>ASEC (CGK)</t>
  </si>
  <si>
    <t>4.2.3</t>
  </si>
  <si>
    <t>Event Facilitation Expenses</t>
  </si>
  <si>
    <t>4.2.3.1</t>
  </si>
  <si>
    <t>Hotel package per pax (venue rental and lunch, teabreaks per pax)</t>
  </si>
  <si>
    <t>4.2.3.2</t>
  </si>
  <si>
    <t>Event organization and logistics</t>
  </si>
  <si>
    <t>Note to bidders: This budget is for costing purposes only. The selected bidder must provide three hotel options and each option's actual cost for RT4D's approval, preferably at the four-star level.</t>
  </si>
  <si>
    <t>- Event logistics &amp; organization services</t>
  </si>
  <si>
    <t>Bidders to complete: Please provide a cost breakdown for this line item for proposal costing purposes. This expense is reimbursable based on actual receipts.</t>
  </si>
  <si>
    <t>- Event material</t>
  </si>
  <si>
    <t>Note to bidders: The quoted cost should include all required workshop equipment, facilities, and support services, including but not limited to LED screen(s), high-quality audiovisual and sound systems, microphones (wireless handheld, lapel and podium), interpretation equipment, reliable high-speed internet connectivity, hybrid meeting facilities (including Zoom connectivity and livestreaming)where required, registration and check-in facilities, POS facilities, signage and nameplates, power supply and extension cables, reception services, technical support personnel, and any other equipment or facilities necessary for the successful delivery of the workshop.</t>
  </si>
  <si>
    <t>- Event Support - MC</t>
  </si>
  <si>
    <t>- Event Support - Interpreter if any</t>
  </si>
  <si>
    <t>- Event Support - Videoman &amp; Cameraman</t>
  </si>
  <si>
    <t>- Branded Stationaries</t>
  </si>
  <si>
    <t>Pax</t>
  </si>
  <si>
    <t>Note to bidders: Deliverables shall include event photos, one workshop recap video, 2-3 participant or stakeholder interviews conducted during the workshop, and all raw footage, including full recordings of VIP speeches.</t>
  </si>
  <si>
    <t>Note to bidders: follow RT4D's standard branding requirements and templates.</t>
  </si>
  <si>
    <t>4.2.4</t>
  </si>
  <si>
    <t>Miscellaneous</t>
  </si>
  <si>
    <t>4.2.5</t>
  </si>
  <si>
    <t>Event Management Cost</t>
  </si>
  <si>
    <t>Subcontractor-External</t>
  </si>
  <si>
    <t>EXPENDITURE
CATEGORY</t>
  </si>
  <si>
    <t>EXPENDITURE
TYPE</t>
  </si>
  <si>
    <t>Quantity
CATEGORY</t>
  </si>
  <si>
    <t>Unit Currency</t>
  </si>
  <si>
    <t>Conversion Rate to AUD</t>
  </si>
  <si>
    <t>Other Direct Costs</t>
  </si>
  <si>
    <t>Bank Charges</t>
  </si>
  <si>
    <t>Communications</t>
  </si>
  <si>
    <t>Courier Services</t>
  </si>
  <si>
    <t>One way</t>
  </si>
  <si>
    <t>LAK</t>
  </si>
  <si>
    <t>Return</t>
  </si>
  <si>
    <t>IDR</t>
  </si>
  <si>
    <t>Office Expenses</t>
  </si>
  <si>
    <t>Km</t>
  </si>
  <si>
    <t>MYR</t>
  </si>
  <si>
    <t>Recruitment</t>
  </si>
  <si>
    <t>Pieces</t>
  </si>
  <si>
    <t>SGD</t>
  </si>
  <si>
    <t>Translation Services</t>
  </si>
  <si>
    <t>NZD</t>
  </si>
  <si>
    <t>Workshops</t>
  </si>
  <si>
    <t>THB</t>
  </si>
  <si>
    <t>Utilities</t>
  </si>
  <si>
    <t>Hour</t>
  </si>
  <si>
    <t>PHP</t>
  </si>
  <si>
    <t>Subcontractors</t>
  </si>
  <si>
    <t>Travel</t>
  </si>
  <si>
    <t>Monthly</t>
  </si>
  <si>
    <t>Annual</t>
  </si>
  <si>
    <t>Semester</t>
  </si>
  <si>
    <t>Quaterly</t>
  </si>
  <si>
    <t>Incidental Travel</t>
  </si>
  <si>
    <t>Other Allowance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</si>
</sst>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0_-;\-* #,##0.0_-;_-* &quot;-&quot;??_-;_-@_-"/>
    <numFmt numFmtId="166" formatCode="_-* #,##0_-;\-* #,##0_-;_-* &quot;-&quot;??_-;_-@_-"/>
  </numFmts>
  <fonts count="14">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b/>
      <sz val="11"/>
      <color rgb="FF000000"/>
      <name val="Aptos Narrow"/>
      <family val="2"/>
      <scheme val="minor"/>
    </font>
    <font>
      <sz val="12"/>
      <color theme="1"/>
      <name val="Aptos Narrow"/>
      <family val="2"/>
      <scheme val="minor"/>
    </font>
    <font>
      <sz val="11"/>
      <color theme="8" tint="0.39997558519241921"/>
      <name val="Aptos Narrow"/>
      <family val="2"/>
      <scheme val="minor"/>
    </font>
    <font>
      <b/>
      <sz val="11"/>
      <color rgb="FFC00000"/>
      <name val="Aptos Narrow"/>
      <family val="2"/>
      <scheme val="minor"/>
    </font>
    <font>
      <sz val="10"/>
      <color theme="8" tint="0.39997558519241921"/>
      <name val="Aptos Narrow"/>
      <family val="2"/>
      <scheme val="minor"/>
    </font>
    <font>
      <sz val="10"/>
      <color theme="1"/>
      <name val="Aptos Narrow"/>
      <family val="2"/>
      <scheme val="minor"/>
    </font>
  </fonts>
  <fills count="7">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9" tint="0.79998168889431442"/>
        <bgColor indexed="64"/>
      </patternFill>
    </fill>
  </fills>
  <borders count="31">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0" fontId="6" fillId="0" borderId="0"/>
    <xf numFmtId="0" fontId="9" fillId="0" borderId="0"/>
    <xf numFmtId="43" fontId="9" fillId="0" borderId="0" applyFont="0" applyFill="0" applyBorder="0" applyAlignment="0" applyProtection="0"/>
    <xf numFmtId="43" fontId="1" fillId="0" borderId="0" applyFont="0" applyFill="0" applyBorder="0" applyAlignment="0" applyProtection="0"/>
  </cellStyleXfs>
  <cellXfs count="185">
    <xf numFmtId="0" fontId="0" fillId="0" borderId="0" xfId="0"/>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vertical="center" wrapText="1"/>
    </xf>
    <xf numFmtId="0" fontId="2" fillId="0" borderId="0" xfId="0" applyFont="1"/>
    <xf numFmtId="0" fontId="0" fillId="0" borderId="0" xfId="0" applyAlignment="1">
      <alignment vertical="center"/>
    </xf>
    <xf numFmtId="164" fontId="0" fillId="0" borderId="7" xfId="1" applyFont="1" applyBorder="1"/>
    <xf numFmtId="0" fontId="0" fillId="0" borderId="2" xfId="0" applyBorder="1"/>
    <xf numFmtId="164" fontId="0" fillId="0" borderId="9" xfId="1" applyFont="1" applyBorder="1"/>
    <xf numFmtId="164" fontId="0" fillId="0" borderId="19" xfId="1" applyFont="1" applyBorder="1"/>
    <xf numFmtId="0" fontId="0" fillId="0" borderId="19" xfId="0" applyBorder="1"/>
    <xf numFmtId="0" fontId="0" fillId="0" borderId="20" xfId="0" applyBorder="1"/>
    <xf numFmtId="0" fontId="2" fillId="4" borderId="0" xfId="0" applyFont="1" applyFill="1"/>
    <xf numFmtId="0" fontId="0" fillId="0" borderId="7" xfId="0" applyBorder="1"/>
    <xf numFmtId="0" fontId="0" fillId="0" borderId="9" xfId="0" applyBorder="1"/>
    <xf numFmtId="0" fontId="2" fillId="4" borderId="19" xfId="0" applyFont="1" applyFill="1" applyBorder="1"/>
    <xf numFmtId="164" fontId="2" fillId="4" borderId="6" xfId="1" applyFont="1" applyFill="1" applyBorder="1"/>
    <xf numFmtId="164" fontId="2" fillId="4" borderId="7" xfId="1" applyFont="1" applyFill="1" applyBorder="1"/>
    <xf numFmtId="164" fontId="0" fillId="0" borderId="6" xfId="1" applyFont="1" applyBorder="1"/>
    <xf numFmtId="164" fontId="0" fillId="0" borderId="8" xfId="1" applyFont="1" applyBorder="1"/>
    <xf numFmtId="0" fontId="0" fillId="0" borderId="6" xfId="0" applyBorder="1"/>
    <xf numFmtId="0" fontId="2" fillId="4" borderId="6" xfId="0" applyFont="1" applyFill="1" applyBorder="1"/>
    <xf numFmtId="0" fontId="2" fillId="4" borderId="7" xfId="0" applyFont="1" applyFill="1" applyBorder="1"/>
    <xf numFmtId="0" fontId="0" fillId="0" borderId="8" xfId="0" applyBorder="1"/>
    <xf numFmtId="164" fontId="0" fillId="0" borderId="0" xfId="1" applyFont="1" applyBorder="1"/>
    <xf numFmtId="164" fontId="0" fillId="0" borderId="2" xfId="1" applyFont="1" applyBorder="1"/>
    <xf numFmtId="0" fontId="0" fillId="0" borderId="7" xfId="0" applyBorder="1" applyAlignment="1">
      <alignment vertical="center"/>
    </xf>
    <xf numFmtId="164" fontId="2" fillId="4" borderId="0" xfId="1" applyFont="1" applyFill="1" applyBorder="1"/>
    <xf numFmtId="0" fontId="10" fillId="0" borderId="7" xfId="0" applyFont="1" applyBorder="1"/>
    <xf numFmtId="0" fontId="10" fillId="0" borderId="6" xfId="0" applyFont="1" applyBorder="1"/>
    <xf numFmtId="0" fontId="10" fillId="0" borderId="0" xfId="0" applyFont="1"/>
    <xf numFmtId="164" fontId="10" fillId="0" borderId="6" xfId="1" applyFont="1" applyBorder="1"/>
    <xf numFmtId="164" fontId="10" fillId="0" borderId="0" xfId="1" applyFont="1" applyBorder="1"/>
    <xf numFmtId="164" fontId="10" fillId="0" borderId="7" xfId="1" applyFont="1" applyBorder="1"/>
    <xf numFmtId="0" fontId="10" fillId="0" borderId="19" xfId="0" applyFont="1" applyBorder="1"/>
    <xf numFmtId="0" fontId="0" fillId="6" borderId="6" xfId="0" applyFill="1" applyBorder="1"/>
    <xf numFmtId="0" fontId="0" fillId="6" borderId="0" xfId="0" applyFill="1"/>
    <xf numFmtId="0" fontId="0" fillId="6" borderId="7" xfId="0" applyFill="1" applyBorder="1"/>
    <xf numFmtId="164" fontId="0" fillId="6" borderId="6" xfId="1" applyFont="1" applyFill="1" applyBorder="1"/>
    <xf numFmtId="164" fontId="0" fillId="6" borderId="0" xfId="1" applyFont="1" applyFill="1" applyBorder="1"/>
    <xf numFmtId="164" fontId="0" fillId="6" borderId="7" xfId="1" applyFont="1" applyFill="1" applyBorder="1"/>
    <xf numFmtId="0" fontId="2" fillId="6" borderId="6" xfId="0" applyFont="1" applyFill="1" applyBorder="1"/>
    <xf numFmtId="0" fontId="2" fillId="6" borderId="0" xfId="0" applyFont="1" applyFill="1"/>
    <xf numFmtId="0" fontId="2" fillId="6" borderId="7" xfId="0" applyFont="1" applyFill="1" applyBorder="1"/>
    <xf numFmtId="164" fontId="2" fillId="6" borderId="6" xfId="1" applyFont="1" applyFill="1" applyBorder="1"/>
    <xf numFmtId="164" fontId="2" fillId="6" borderId="0" xfId="1" applyFont="1" applyFill="1" applyBorder="1"/>
    <xf numFmtId="164" fontId="2" fillId="6" borderId="7" xfId="1" applyFont="1" applyFill="1" applyBorder="1"/>
    <xf numFmtId="0" fontId="2" fillId="6" borderId="19" xfId="0" applyFont="1" applyFill="1" applyBorder="1"/>
    <xf numFmtId="0" fontId="0" fillId="6" borderId="19" xfId="0" applyFill="1" applyBorder="1"/>
    <xf numFmtId="165" fontId="0" fillId="0" borderId="0" xfId="1" applyNumberFormat="1" applyFont="1"/>
    <xf numFmtId="165" fontId="7" fillId="5" borderId="27" xfId="1" applyNumberFormat="1" applyFont="1" applyFill="1" applyBorder="1" applyAlignment="1">
      <alignment horizontal="center" vertical="center" wrapText="1"/>
    </xf>
    <xf numFmtId="165" fontId="7" fillId="5" borderId="20" xfId="1" applyNumberFormat="1" applyFont="1" applyFill="1" applyBorder="1" applyAlignment="1">
      <alignment horizontal="center" vertical="center"/>
    </xf>
    <xf numFmtId="165" fontId="2" fillId="4" borderId="19" xfId="1" applyNumberFormat="1" applyFont="1" applyFill="1" applyBorder="1"/>
    <xf numFmtId="165" fontId="2" fillId="6" borderId="19" xfId="1" applyNumberFormat="1" applyFont="1" applyFill="1" applyBorder="1"/>
    <xf numFmtId="165" fontId="0" fillId="0" borderId="19" xfId="1" applyNumberFormat="1" applyFont="1" applyBorder="1"/>
    <xf numFmtId="165" fontId="10" fillId="0" borderId="19" xfId="1" applyNumberFormat="1" applyFont="1" applyBorder="1"/>
    <xf numFmtId="165" fontId="0" fillId="0" borderId="20" xfId="1" applyNumberFormat="1" applyFont="1" applyBorder="1"/>
    <xf numFmtId="165" fontId="0" fillId="6" borderId="19" xfId="1" applyNumberFormat="1" applyFont="1" applyFill="1" applyBorder="1"/>
    <xf numFmtId="0" fontId="0" fillId="0" borderId="0" xfId="0" applyAlignment="1">
      <alignment vertical="top" wrapText="1"/>
    </xf>
    <xf numFmtId="0" fontId="0" fillId="0" borderId="0" xfId="0" applyAlignment="1">
      <alignment vertical="top"/>
    </xf>
    <xf numFmtId="164" fontId="0" fillId="0" borderId="0" xfId="1" applyFont="1" applyAlignment="1">
      <alignment vertical="top"/>
    </xf>
    <xf numFmtId="165" fontId="0" fillId="0" borderId="0" xfId="1" applyNumberFormat="1" applyFont="1" applyAlignment="1">
      <alignment vertical="top"/>
    </xf>
    <xf numFmtId="166" fontId="0" fillId="0" borderId="0" xfId="1" applyNumberFormat="1" applyFont="1" applyAlignment="1">
      <alignment vertical="top"/>
    </xf>
    <xf numFmtId="0" fontId="0" fillId="0" borderId="0" xfId="0" applyAlignment="1">
      <alignment horizontal="center" vertical="top"/>
    </xf>
    <xf numFmtId="165" fontId="7" fillId="5" borderId="27" xfId="1" applyNumberFormat="1" applyFont="1" applyFill="1" applyBorder="1" applyAlignment="1">
      <alignment horizontal="center" vertical="top" wrapText="1"/>
    </xf>
    <xf numFmtId="166" fontId="7" fillId="5" borderId="27" xfId="1" applyNumberFormat="1" applyFont="1" applyFill="1" applyBorder="1" applyAlignment="1">
      <alignment horizontal="center" vertical="top" wrapText="1"/>
    </xf>
    <xf numFmtId="0" fontId="2" fillId="0" borderId="0" xfId="0" applyFont="1" applyAlignment="1">
      <alignment horizontal="center" vertical="top"/>
    </xf>
    <xf numFmtId="165" fontId="7" fillId="5" borderId="28" xfId="1" applyNumberFormat="1" applyFont="1" applyFill="1" applyBorder="1" applyAlignment="1">
      <alignment horizontal="center" vertical="top"/>
    </xf>
    <xf numFmtId="166" fontId="7" fillId="5" borderId="28" xfId="1" applyNumberFormat="1" applyFont="1" applyFill="1" applyBorder="1" applyAlignment="1">
      <alignment horizontal="center" vertical="top"/>
    </xf>
    <xf numFmtId="0" fontId="2" fillId="6" borderId="6" xfId="0" applyFont="1" applyFill="1" applyBorder="1" applyAlignment="1">
      <alignment horizontal="left" vertical="top"/>
    </xf>
    <xf numFmtId="0" fontId="2" fillId="6" borderId="19" xfId="0" applyFont="1" applyFill="1" applyBorder="1" applyAlignment="1">
      <alignment vertical="top"/>
    </xf>
    <xf numFmtId="0" fontId="2" fillId="6" borderId="6" xfId="0" applyFont="1" applyFill="1" applyBorder="1" applyAlignment="1">
      <alignment vertical="top"/>
    </xf>
    <xf numFmtId="0" fontId="2" fillId="6" borderId="7" xfId="0" applyFont="1" applyFill="1" applyBorder="1" applyAlignment="1">
      <alignment vertical="top"/>
    </xf>
    <xf numFmtId="164" fontId="2" fillId="6" borderId="6" xfId="1" applyFont="1" applyFill="1" applyBorder="1" applyAlignment="1">
      <alignment vertical="top"/>
    </xf>
    <xf numFmtId="165" fontId="2" fillId="6" borderId="0" xfId="1" applyNumberFormat="1" applyFont="1" applyFill="1" applyBorder="1" applyAlignment="1">
      <alignment vertical="top"/>
    </xf>
    <xf numFmtId="165" fontId="2" fillId="6" borderId="7" xfId="1" applyNumberFormat="1" applyFont="1" applyFill="1" applyBorder="1" applyAlignment="1">
      <alignment vertical="top"/>
    </xf>
    <xf numFmtId="165" fontId="2" fillId="6" borderId="19" xfId="1" applyNumberFormat="1" applyFont="1" applyFill="1" applyBorder="1" applyAlignment="1">
      <alignment vertical="top"/>
    </xf>
    <xf numFmtId="166" fontId="2" fillId="6" borderId="19" xfId="1" applyNumberFormat="1" applyFont="1" applyFill="1" applyBorder="1" applyAlignment="1">
      <alignment vertical="top"/>
    </xf>
    <xf numFmtId="0" fontId="2" fillId="0" borderId="7" xfId="0" applyFont="1" applyBorder="1" applyAlignment="1">
      <alignment vertical="top"/>
    </xf>
    <xf numFmtId="0" fontId="2" fillId="0" borderId="0" xfId="0" applyFont="1" applyAlignment="1">
      <alignment vertical="top"/>
    </xf>
    <xf numFmtId="0" fontId="0" fillId="0" borderId="6" xfId="0" applyBorder="1" applyAlignment="1">
      <alignment horizontal="left" vertical="top"/>
    </xf>
    <xf numFmtId="0" fontId="0" fillId="0" borderId="19" xfId="0" applyBorder="1" applyAlignment="1">
      <alignment vertical="top"/>
    </xf>
    <xf numFmtId="0" fontId="0" fillId="0" borderId="6" xfId="0" applyBorder="1" applyAlignment="1">
      <alignment vertical="top"/>
    </xf>
    <xf numFmtId="164" fontId="0" fillId="0" borderId="6" xfId="1" applyFont="1" applyBorder="1" applyAlignment="1">
      <alignment vertical="top"/>
    </xf>
    <xf numFmtId="165" fontId="0" fillId="0" borderId="7" xfId="1" applyNumberFormat="1" applyFont="1" applyBorder="1" applyAlignment="1">
      <alignment vertical="top"/>
    </xf>
    <xf numFmtId="165" fontId="0" fillId="0" borderId="19" xfId="1" applyNumberFormat="1" applyFont="1" applyBorder="1" applyAlignment="1">
      <alignment vertical="top"/>
    </xf>
    <xf numFmtId="166" fontId="0" fillId="0" borderId="19" xfId="1" applyNumberFormat="1" applyFont="1" applyBorder="1" applyAlignment="1">
      <alignment vertical="top"/>
    </xf>
    <xf numFmtId="0" fontId="0" fillId="0" borderId="7" xfId="0" applyBorder="1" applyAlignment="1">
      <alignment vertical="top"/>
    </xf>
    <xf numFmtId="165" fontId="2" fillId="6" borderId="0" xfId="1" applyNumberFormat="1" applyFont="1" applyFill="1" applyAlignment="1">
      <alignment vertical="top"/>
    </xf>
    <xf numFmtId="165" fontId="0" fillId="0" borderId="6" xfId="1" applyNumberFormat="1" applyFont="1" applyBorder="1" applyAlignment="1">
      <alignment vertical="top"/>
    </xf>
    <xf numFmtId="0" fontId="2" fillId="0" borderId="6" xfId="0" applyFont="1" applyBorder="1" applyAlignment="1">
      <alignment horizontal="left" vertical="top"/>
    </xf>
    <xf numFmtId="0" fontId="2" fillId="0" borderId="19" xfId="0" applyFont="1" applyBorder="1" applyAlignment="1">
      <alignment vertical="top"/>
    </xf>
    <xf numFmtId="0" fontId="2" fillId="0" borderId="6" xfId="0" applyFont="1" applyBorder="1" applyAlignment="1">
      <alignment vertical="top"/>
    </xf>
    <xf numFmtId="165" fontId="2" fillId="0" borderId="0" xfId="1" applyNumberFormat="1" applyFont="1" applyAlignment="1">
      <alignment vertical="top"/>
    </xf>
    <xf numFmtId="165" fontId="2" fillId="0" borderId="19" xfId="1" applyNumberFormat="1" applyFont="1" applyBorder="1" applyAlignment="1">
      <alignment vertical="top"/>
    </xf>
    <xf numFmtId="166" fontId="2" fillId="0" borderId="19" xfId="1" applyNumberFormat="1" applyFont="1" applyBorder="1" applyAlignment="1">
      <alignment vertical="top"/>
    </xf>
    <xf numFmtId="165" fontId="0" fillId="0" borderId="0" xfId="1" applyNumberFormat="1" applyFont="1" applyBorder="1" applyAlignment="1">
      <alignment vertical="top"/>
    </xf>
    <xf numFmtId="165" fontId="2" fillId="0" borderId="0" xfId="1" applyNumberFormat="1" applyFont="1" applyBorder="1" applyAlignment="1">
      <alignment vertical="top"/>
    </xf>
    <xf numFmtId="165" fontId="0" fillId="6" borderId="7" xfId="1" applyNumberFormat="1" applyFont="1" applyFill="1" applyBorder="1" applyAlignment="1">
      <alignment vertical="top"/>
    </xf>
    <xf numFmtId="165" fontId="0" fillId="0" borderId="0" xfId="1" applyNumberFormat="1" applyFont="1" applyAlignment="1">
      <alignment horizontal="right" vertical="top"/>
    </xf>
    <xf numFmtId="165" fontId="0" fillId="0" borderId="7" xfId="1" applyNumberFormat="1" applyFont="1" applyBorder="1" applyAlignment="1">
      <alignment horizontal="right" vertical="top"/>
    </xf>
    <xf numFmtId="0" fontId="0" fillId="0" borderId="8" xfId="0" applyBorder="1" applyAlignment="1">
      <alignment horizontal="left" vertical="top"/>
    </xf>
    <xf numFmtId="0" fontId="0" fillId="0" borderId="20" xfId="0" applyBorder="1" applyAlignment="1">
      <alignment vertical="top"/>
    </xf>
    <xf numFmtId="0" fontId="0" fillId="0" borderId="8" xfId="0" applyBorder="1" applyAlignment="1">
      <alignment vertical="top"/>
    </xf>
    <xf numFmtId="0" fontId="0" fillId="0" borderId="9" xfId="0" applyBorder="1" applyAlignment="1">
      <alignment vertical="top"/>
    </xf>
    <xf numFmtId="164" fontId="0" fillId="0" borderId="8" xfId="1" applyFont="1" applyBorder="1" applyAlignment="1">
      <alignment vertical="top"/>
    </xf>
    <xf numFmtId="165" fontId="0" fillId="0" borderId="2" xfId="1" applyNumberFormat="1" applyFont="1" applyBorder="1" applyAlignment="1">
      <alignment vertical="top"/>
    </xf>
    <xf numFmtId="165" fontId="0" fillId="0" borderId="9" xfId="1" applyNumberFormat="1" applyFont="1" applyBorder="1" applyAlignment="1">
      <alignment vertical="top"/>
    </xf>
    <xf numFmtId="165" fontId="0" fillId="0" borderId="20" xfId="1" applyNumberFormat="1" applyFont="1" applyBorder="1" applyAlignment="1">
      <alignment vertical="top"/>
    </xf>
    <xf numFmtId="166" fontId="0" fillId="0" borderId="20" xfId="1" applyNumberFormat="1" applyFont="1" applyBorder="1" applyAlignment="1">
      <alignment vertical="top"/>
    </xf>
    <xf numFmtId="165" fontId="0" fillId="0" borderId="0" xfId="0" applyNumberFormat="1" applyAlignment="1">
      <alignment vertical="top" wrapText="1"/>
    </xf>
    <xf numFmtId="166" fontId="11" fillId="0" borderId="0" xfId="1" applyNumberFormat="1" applyFont="1" applyFill="1" applyAlignment="1">
      <alignment vertical="top"/>
    </xf>
    <xf numFmtId="0" fontId="12" fillId="0" borderId="0" xfId="0" applyFont="1" applyAlignment="1">
      <alignment horizontal="left" vertical="center"/>
    </xf>
    <xf numFmtId="0" fontId="12" fillId="0" borderId="7" xfId="0" applyFont="1" applyBorder="1"/>
    <xf numFmtId="0" fontId="2" fillId="4" borderId="5" xfId="0" applyFont="1" applyFill="1" applyBorder="1" applyAlignment="1">
      <alignment wrapText="1"/>
    </xf>
    <xf numFmtId="0" fontId="0" fillId="0" borderId="7" xfId="0" applyBorder="1" applyAlignment="1">
      <alignment vertical="center" wrapText="1"/>
    </xf>
    <xf numFmtId="0" fontId="0" fillId="0" borderId="7" xfId="0" quotePrefix="1" applyBorder="1" applyAlignment="1">
      <alignment vertical="center"/>
    </xf>
    <xf numFmtId="0" fontId="2" fillId="6" borderId="7" xfId="0" applyFont="1" applyFill="1" applyBorder="1" applyAlignment="1">
      <alignment horizontal="left"/>
    </xf>
    <xf numFmtId="0" fontId="2" fillId="4" borderId="19" xfId="0" applyFont="1" applyFill="1" applyBorder="1" applyAlignment="1">
      <alignment horizontal="left" vertical="center"/>
    </xf>
    <xf numFmtId="0" fontId="12" fillId="0" borderId="6" xfId="0" applyFont="1" applyBorder="1"/>
    <xf numFmtId="0" fontId="12" fillId="0" borderId="0" xfId="0" applyFont="1"/>
    <xf numFmtId="164" fontId="12" fillId="0" borderId="6" xfId="1" applyFont="1" applyBorder="1"/>
    <xf numFmtId="164" fontId="12" fillId="0" borderId="0" xfId="1" applyFont="1" applyBorder="1"/>
    <xf numFmtId="164" fontId="12" fillId="0" borderId="7" xfId="1" applyFont="1" applyBorder="1"/>
    <xf numFmtId="165" fontId="12" fillId="0" borderId="19" xfId="1" applyNumberFormat="1" applyFont="1" applyBorder="1"/>
    <xf numFmtId="0" fontId="0" fillId="0" borderId="19" xfId="0" applyBorder="1" applyAlignment="1">
      <alignment horizontal="left"/>
    </xf>
    <xf numFmtId="165" fontId="0" fillId="0" borderId="7" xfId="1" applyNumberFormat="1" applyFont="1" applyBorder="1"/>
    <xf numFmtId="0" fontId="0" fillId="0" borderId="7" xfId="0" quotePrefix="1" applyBorder="1" applyAlignment="1">
      <alignment vertical="top" wrapText="1"/>
    </xf>
    <xf numFmtId="0" fontId="2" fillId="6" borderId="7" xfId="0" applyFont="1" applyFill="1" applyBorder="1" applyAlignment="1">
      <alignment vertical="top" wrapText="1"/>
    </xf>
    <xf numFmtId="0" fontId="0" fillId="0" borderId="7" xfId="0" quotePrefix="1" applyBorder="1" applyAlignment="1">
      <alignment vertical="center" wrapText="1"/>
    </xf>
    <xf numFmtId="0" fontId="0" fillId="0" borderId="7" xfId="0" applyBorder="1" applyAlignment="1">
      <alignment vertical="top" wrapText="1"/>
    </xf>
    <xf numFmtId="0" fontId="8" fillId="0" borderId="7" xfId="0" applyFont="1" applyBorder="1" applyAlignment="1">
      <alignment vertical="top" wrapText="1"/>
    </xf>
    <xf numFmtId="0" fontId="0" fillId="0" borderId="9" xfId="0" applyBorder="1" applyAlignment="1">
      <alignment vertical="top" wrapText="1"/>
    </xf>
    <xf numFmtId="0" fontId="0" fillId="0" borderId="19" xfId="0" applyBorder="1" applyAlignment="1">
      <alignment horizontal="left" vertical="center"/>
    </xf>
    <xf numFmtId="0" fontId="0" fillId="0" borderId="0" xfId="0" applyAlignment="1">
      <alignment horizontal="left"/>
    </xf>
    <xf numFmtId="0" fontId="2" fillId="6" borderId="19" xfId="0" applyFont="1" applyFill="1" applyBorder="1" applyAlignment="1">
      <alignment horizontal="left" vertical="center"/>
    </xf>
    <xf numFmtId="0" fontId="0" fillId="0" borderId="20" xfId="0" applyBorder="1" applyAlignment="1">
      <alignment horizontal="left"/>
    </xf>
    <xf numFmtId="165" fontId="0" fillId="0" borderId="0" xfId="1" applyNumberFormat="1" applyFont="1" applyFill="1" applyAlignment="1">
      <alignment vertical="top"/>
    </xf>
    <xf numFmtId="164" fontId="0" fillId="0" borderId="0" xfId="1" applyFont="1" applyFill="1" applyBorder="1"/>
    <xf numFmtId="0" fontId="2" fillId="0" borderId="0" xfId="0" applyFont="1" applyAlignment="1">
      <alignment vertical="top" wrapText="1"/>
    </xf>
    <xf numFmtId="0" fontId="2" fillId="0" borderId="0" xfId="0" applyFont="1" applyAlignment="1">
      <alignment horizontal="left" vertical="center"/>
    </xf>
    <xf numFmtId="0" fontId="13" fillId="0" borderId="19" xfId="0" applyFont="1" applyBorder="1" applyAlignment="1">
      <alignment wrapText="1"/>
    </xf>
    <xf numFmtId="165" fontId="7" fillId="5" borderId="4" xfId="1" applyNumberFormat="1" applyFont="1" applyFill="1" applyBorder="1" applyAlignment="1">
      <alignment horizontal="center" vertical="top" wrapText="1"/>
    </xf>
    <xf numFmtId="165" fontId="7" fillId="5" borderId="29" xfId="1" applyNumberFormat="1" applyFont="1" applyFill="1" applyBorder="1" applyAlignment="1">
      <alignment horizontal="center" vertical="top" wrapText="1"/>
    </xf>
    <xf numFmtId="165" fontId="7" fillId="5" borderId="5" xfId="1" applyNumberFormat="1" applyFont="1" applyFill="1" applyBorder="1" applyAlignment="1">
      <alignment horizontal="center" vertical="top" wrapText="1"/>
    </xf>
    <xf numFmtId="165" fontId="7" fillId="5" borderId="23" xfId="1" applyNumberFormat="1" applyFont="1" applyFill="1" applyBorder="1" applyAlignment="1">
      <alignment horizontal="center" vertical="top" wrapText="1"/>
    </xf>
    <xf numFmtId="0" fontId="7" fillId="5" borderId="24" xfId="0" applyFont="1" applyFill="1" applyBorder="1" applyAlignment="1">
      <alignment horizontal="center" vertical="top"/>
    </xf>
    <xf numFmtId="0" fontId="7" fillId="5" borderId="25" xfId="0" applyFont="1" applyFill="1" applyBorder="1" applyAlignment="1">
      <alignment horizontal="center" vertical="top"/>
    </xf>
    <xf numFmtId="0" fontId="7" fillId="5" borderId="3" xfId="0" applyFont="1" applyFill="1" applyBorder="1" applyAlignment="1">
      <alignment horizontal="center" vertical="top"/>
    </xf>
    <xf numFmtId="0" fontId="7" fillId="5" borderId="22" xfId="0" applyFont="1" applyFill="1" applyBorder="1" applyAlignment="1">
      <alignment horizontal="center" vertical="top"/>
    </xf>
    <xf numFmtId="0" fontId="7" fillId="5" borderId="24" xfId="0" applyFont="1" applyFill="1" applyBorder="1" applyAlignment="1">
      <alignment horizontal="center" vertical="top" wrapText="1"/>
    </xf>
    <xf numFmtId="0" fontId="7" fillId="5" borderId="25" xfId="0" applyFont="1" applyFill="1" applyBorder="1" applyAlignment="1">
      <alignment horizontal="center" vertical="top" wrapText="1"/>
    </xf>
    <xf numFmtId="0" fontId="7" fillId="5" borderId="17" xfId="0" applyFont="1" applyFill="1" applyBorder="1" applyAlignment="1">
      <alignment horizontal="center" vertical="top"/>
    </xf>
    <xf numFmtId="0" fontId="7" fillId="5" borderId="26" xfId="0" applyFont="1" applyFill="1" applyBorder="1" applyAlignment="1">
      <alignment horizontal="center" vertical="top"/>
    </xf>
    <xf numFmtId="0" fontId="7" fillId="5" borderId="21" xfId="0" applyFont="1" applyFill="1" applyBorder="1" applyAlignment="1">
      <alignment horizontal="center" vertical="top"/>
    </xf>
    <xf numFmtId="0" fontId="7" fillId="5" borderId="30" xfId="0" applyFont="1" applyFill="1" applyBorder="1" applyAlignment="1">
      <alignment horizontal="center" vertical="top"/>
    </xf>
    <xf numFmtId="0" fontId="7" fillId="5" borderId="5" xfId="0" applyFont="1" applyFill="1" applyBorder="1" applyAlignment="1">
      <alignment horizontal="center" vertical="top"/>
    </xf>
    <xf numFmtId="0" fontId="7" fillId="5" borderId="23" xfId="0" applyFont="1" applyFill="1" applyBorder="1" applyAlignment="1">
      <alignment horizontal="center" vertical="top"/>
    </xf>
    <xf numFmtId="164" fontId="7" fillId="5" borderId="3" xfId="1" applyFont="1" applyFill="1" applyBorder="1" applyAlignment="1">
      <alignment horizontal="center" vertical="top" wrapText="1"/>
    </xf>
    <xf numFmtId="164" fontId="7" fillId="5" borderId="22" xfId="1" applyFont="1" applyFill="1" applyBorder="1" applyAlignment="1">
      <alignment horizontal="center" vertical="top" wrapText="1"/>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27" xfId="0" applyFont="1" applyFill="1" applyBorder="1" applyAlignment="1">
      <alignment horizontal="left" vertical="center"/>
    </xf>
    <xf numFmtId="0" fontId="7" fillId="5" borderId="20" xfId="0" applyFont="1" applyFill="1" applyBorder="1" applyAlignment="1">
      <alignment horizontal="left" vertical="center"/>
    </xf>
    <xf numFmtId="0" fontId="7" fillId="5" borderId="24" xfId="0" applyFont="1" applyFill="1" applyBorder="1" applyAlignment="1">
      <alignment vertical="center"/>
    </xf>
    <xf numFmtId="0" fontId="7" fillId="5" borderId="16" xfId="0" applyFont="1" applyFill="1" applyBorder="1" applyAlignment="1">
      <alignment vertical="center"/>
    </xf>
    <xf numFmtId="0" fontId="7" fillId="5" borderId="17" xfId="0" applyFont="1" applyFill="1" applyBorder="1" applyAlignment="1">
      <alignment vertical="center"/>
    </xf>
    <xf numFmtId="0" fontId="7" fillId="5" borderId="18" xfId="0" applyFont="1" applyFill="1" applyBorder="1" applyAlignment="1">
      <alignment vertical="center"/>
    </xf>
    <xf numFmtId="0" fontId="7" fillId="5" borderId="10"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3" xfId="0" applyFont="1" applyFill="1" applyBorder="1" applyAlignment="1">
      <alignment horizontal="center" vertical="center"/>
    </xf>
    <xf numFmtId="164" fontId="7" fillId="5" borderId="4" xfId="1" applyFont="1" applyFill="1" applyBorder="1" applyAlignment="1">
      <alignment horizontal="center" vertical="center" wrapText="1"/>
    </xf>
    <xf numFmtId="164" fontId="7" fillId="5" borderId="0" xfId="1" applyFont="1" applyFill="1" applyBorder="1" applyAlignment="1">
      <alignment horizontal="center" vertical="center" wrapText="1"/>
    </xf>
    <xf numFmtId="164" fontId="7" fillId="5" borderId="3" xfId="1" applyFont="1" applyFill="1" applyBorder="1" applyAlignment="1">
      <alignment horizontal="center" vertical="center" wrapText="1"/>
    </xf>
    <xf numFmtId="164" fontId="7" fillId="5" borderId="6" xfId="1" applyFont="1" applyFill="1" applyBorder="1" applyAlignment="1">
      <alignment horizontal="center" vertical="center" wrapText="1"/>
    </xf>
    <xf numFmtId="164" fontId="7" fillId="5" borderId="5" xfId="1" applyFont="1" applyFill="1" applyBorder="1" applyAlignment="1">
      <alignment horizontal="center" vertical="center" wrapText="1"/>
    </xf>
    <xf numFmtId="164" fontId="7" fillId="5" borderId="7" xfId="1" applyFont="1" applyFill="1" applyBorder="1" applyAlignment="1">
      <alignment horizontal="center" vertical="center" wrapText="1"/>
    </xf>
  </cellXfs>
  <cellStyles count="6">
    <cellStyle name="Comma" xfId="1" builtinId="3"/>
    <cellStyle name="Comma 2" xfId="4" xr:uid="{A76F77DC-6425-45A5-80C5-6F9763C1BA03}"/>
    <cellStyle name="Comma 3" xfId="5" xr:uid="{F9C56AC7-EFFD-45A4-8A59-EAA023567AAC}"/>
    <cellStyle name="Normal" xfId="0" builtinId="0"/>
    <cellStyle name="Normal 2" xfId="2" xr:uid="{8C208B07-02E6-4B26-BA5F-58E1B717B24D}"/>
    <cellStyle name="Normal 3" xfId="3" xr:uid="{8D4A7C63-F173-45B8-A0D0-20E97C789E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s/TRANG.DUONG/Desktop/FY26-27/Budget/SMECorp_SME%20Toolkit_Budget%20Estimation.xlsx" TargetMode="External"/><Relationship Id="rId2" Type="http://schemas.openxmlformats.org/officeDocument/2006/relationships/externalLinkPath" Target="file:///C:\Users\TRANG.DUONG\Desktop\FY26-27\Budget\SMECorp_SME%20Toolkit_Budget%20Estimation.xlsx" TargetMode="External"/><Relationship Id="rId1" Type="http://schemas.openxmlformats.org/officeDocument/2006/relationships/externalLinkPath" Target="/Users/TRANG.DUONG/Desktop/FY26-27/Budget/SMECorp_SME%20Toolkit_Budget%20Estim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ummary"/>
      <sheetName val="4.2. Event 1"/>
      <sheetName val="Activities Budget-Final"/>
      <sheetName val="Breakdown for ToR"/>
      <sheetName val="2. Event "/>
      <sheetName val="Airfare"/>
      <sheetName val="Participants Cost"/>
      <sheetName val="Local Particpant Cost"/>
      <sheetName val="SINGLE DESTINATION"/>
      <sheetName val="MULTIPLE DESTINATIONS"/>
      <sheetName val="project-task-details"/>
      <sheetName val="Validation"/>
      <sheetName val="Activities Budget-MaiTrangdraft"/>
    </sheetNames>
    <sheetDataSet>
      <sheetData sheetId="0"/>
      <sheetData sheetId="1"/>
      <sheetData sheetId="2"/>
      <sheetData sheetId="3"/>
      <sheetData sheetId="4"/>
      <sheetData sheetId="5"/>
      <sheetData sheetId="6"/>
      <sheetData sheetId="7"/>
      <sheetData sheetId="8"/>
      <sheetData sheetId="9"/>
      <sheetData sheetId="10"/>
      <sheetData sheetId="11">
        <row r="3">
          <cell r="F3" t="str">
            <v>AUD</v>
          </cell>
          <cell r="G3">
            <v>1</v>
          </cell>
        </row>
        <row r="4">
          <cell r="F4" t="str">
            <v>USD</v>
          </cell>
          <cell r="G4">
            <v>0.65459999999999996</v>
          </cell>
        </row>
        <row r="5">
          <cell r="F5" t="str">
            <v>LAK</v>
          </cell>
          <cell r="G5">
            <v>14015</v>
          </cell>
        </row>
        <row r="6">
          <cell r="F6" t="str">
            <v>IDR</v>
          </cell>
          <cell r="G6">
            <v>10612</v>
          </cell>
        </row>
        <row r="7">
          <cell r="F7" t="str">
            <v>VND</v>
          </cell>
          <cell r="G7">
            <v>17106</v>
          </cell>
        </row>
        <row r="8">
          <cell r="F8" t="str">
            <v>MYR</v>
          </cell>
          <cell r="G8">
            <v>2.77</v>
          </cell>
        </row>
        <row r="9">
          <cell r="F9" t="str">
            <v>SGD</v>
          </cell>
          <cell r="G9">
            <v>0.83599999999999997</v>
          </cell>
        </row>
        <row r="10">
          <cell r="F10" t="str">
            <v>NZD</v>
          </cell>
          <cell r="G10">
            <v>1.087</v>
          </cell>
        </row>
        <row r="11">
          <cell r="F11" t="str">
            <v>THB</v>
          </cell>
          <cell r="G11">
            <v>21.26</v>
          </cell>
        </row>
        <row r="12">
          <cell r="F12" t="str">
            <v>PHP</v>
          </cell>
          <cell r="G12">
            <v>39.119999999999997</v>
          </cell>
        </row>
      </sheetData>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04BD3-6C33-433A-8EC0-FA58A80F870D}">
  <dimension ref="B1:L34"/>
  <sheetViews>
    <sheetView tabSelected="1" zoomScaleNormal="100" workbookViewId="0">
      <pane xSplit="3" ySplit="6" topLeftCell="E7" activePane="bottomRight" state="frozen"/>
      <selection pane="bottomRight" activeCell="L1" sqref="L1:M1048576"/>
      <selection pane="bottomLeft" activeCell="A11" sqref="A11"/>
      <selection pane="topRight" activeCell="E1" sqref="E1"/>
    </sheetView>
  </sheetViews>
  <sheetFormatPr defaultColWidth="9.140625" defaultRowHeight="12" customHeight="1"/>
  <cols>
    <col min="1" max="1" width="1.140625" style="64" customWidth="1"/>
    <col min="2" max="2" width="13.7109375" style="68" customWidth="1"/>
    <col min="3" max="3" width="77.5703125" style="63" customWidth="1"/>
    <col min="4" max="4" width="21.42578125" style="64" hidden="1" customWidth="1"/>
    <col min="5" max="5" width="9.140625" style="64" bestFit="1" customWidth="1"/>
    <col min="6" max="6" width="9.85546875" style="64" customWidth="1"/>
    <col min="7" max="7" width="9.7109375" style="65" customWidth="1"/>
    <col min="8" max="8" width="16.7109375" style="66" customWidth="1"/>
    <col min="9" max="9" width="17.7109375" style="66" customWidth="1"/>
    <col min="10" max="10" width="17" style="66" customWidth="1"/>
    <col min="11" max="11" width="12.5703125" style="67" bestFit="1" customWidth="1"/>
    <col min="12" max="12" width="50.42578125" style="64" bestFit="1" customWidth="1"/>
    <col min="13" max="16384" width="9.140625" style="64"/>
  </cols>
  <sheetData>
    <row r="1" spans="2:12" ht="18.95" customHeight="1">
      <c r="B1" s="84" t="s">
        <v>0</v>
      </c>
      <c r="C1" s="8" t="s">
        <v>1</v>
      </c>
    </row>
    <row r="2" spans="2:12" ht="18" customHeight="1">
      <c r="B2" s="84" t="s">
        <v>2</v>
      </c>
      <c r="C2" s="144" t="s">
        <v>3</v>
      </c>
    </row>
    <row r="4" spans="2:12" ht="12" customHeight="1" thickBot="1"/>
    <row r="5" spans="2:12" s="71" customFormat="1" ht="12" customHeight="1">
      <c r="B5" s="153" t="s">
        <v>4</v>
      </c>
      <c r="C5" s="155" t="s">
        <v>5</v>
      </c>
      <c r="D5" s="157" t="s">
        <v>6</v>
      </c>
      <c r="E5" s="159" t="s">
        <v>7</v>
      </c>
      <c r="F5" s="161" t="s">
        <v>8</v>
      </c>
      <c r="G5" s="163" t="s">
        <v>9</v>
      </c>
      <c r="H5" s="147" t="s">
        <v>10</v>
      </c>
      <c r="I5" s="149" t="s">
        <v>11</v>
      </c>
      <c r="J5" s="69" t="s">
        <v>11</v>
      </c>
      <c r="K5" s="70" t="s">
        <v>12</v>
      </c>
      <c r="L5" s="151" t="s">
        <v>13</v>
      </c>
    </row>
    <row r="6" spans="2:12" s="71" customFormat="1" ht="12" customHeight="1">
      <c r="B6" s="154"/>
      <c r="C6" s="156"/>
      <c r="D6" s="158"/>
      <c r="E6" s="160"/>
      <c r="F6" s="162"/>
      <c r="G6" s="164"/>
      <c r="H6" s="148"/>
      <c r="I6" s="150"/>
      <c r="J6" s="72" t="s">
        <v>3</v>
      </c>
      <c r="K6" s="73" t="s">
        <v>14</v>
      </c>
      <c r="L6" s="152"/>
    </row>
    <row r="7" spans="2:12" ht="12" customHeight="1">
      <c r="B7" s="85"/>
      <c r="C7" s="132"/>
      <c r="D7" s="86"/>
      <c r="E7" s="87"/>
      <c r="G7" s="88"/>
      <c r="I7" s="89"/>
      <c r="J7" s="90">
        <v>0</v>
      </c>
      <c r="K7" s="91"/>
      <c r="L7" s="92"/>
    </row>
    <row r="8" spans="2:12" s="84" customFormat="1" ht="12" customHeight="1">
      <c r="B8" s="74">
        <v>1</v>
      </c>
      <c r="C8" s="133" t="s">
        <v>15</v>
      </c>
      <c r="D8" s="75"/>
      <c r="E8" s="76"/>
      <c r="F8" s="77"/>
      <c r="G8" s="78"/>
      <c r="H8" s="93"/>
      <c r="I8" s="80"/>
      <c r="J8" s="81"/>
      <c r="K8" s="82">
        <f>SUM(J9:J15)</f>
        <v>0</v>
      </c>
      <c r="L8" s="83"/>
    </row>
    <row r="9" spans="2:12" ht="17.45" customHeight="1">
      <c r="B9" s="85">
        <v>1.1000000000000001</v>
      </c>
      <c r="C9" s="134" t="s">
        <v>16</v>
      </c>
      <c r="D9" s="87"/>
      <c r="E9" s="10" t="s">
        <v>17</v>
      </c>
      <c r="F9" s="31"/>
      <c r="G9" s="88" t="s">
        <v>3</v>
      </c>
      <c r="H9" s="142"/>
      <c r="I9" s="89">
        <f t="shared" ref="I9:I14" si="0">F9*H9</f>
        <v>0</v>
      </c>
      <c r="J9" s="90">
        <f>I9/_xlfn.XLOOKUP(G9,Validation!$F$3:$F$12,Validation!$G$3:$G$12,0)</f>
        <v>0</v>
      </c>
      <c r="K9" s="91"/>
      <c r="L9" s="92"/>
    </row>
    <row r="10" spans="2:12" ht="17.45" customHeight="1">
      <c r="B10" s="85">
        <v>1.2</v>
      </c>
      <c r="C10" s="134" t="s">
        <v>18</v>
      </c>
      <c r="D10" s="87"/>
      <c r="E10" s="10"/>
      <c r="F10" s="31"/>
      <c r="G10" s="88" t="s">
        <v>3</v>
      </c>
      <c r="H10" s="142"/>
      <c r="I10" s="89">
        <f t="shared" ref="I10" si="1">F10*H10</f>
        <v>0</v>
      </c>
      <c r="J10" s="90">
        <f>I10/_xlfn.XLOOKUP(G10,Validation!$F$3:$F$12,Validation!$G$3:$G$12,0)</f>
        <v>0</v>
      </c>
      <c r="K10" s="91"/>
      <c r="L10" s="92"/>
    </row>
    <row r="11" spans="2:12" ht="12" customHeight="1">
      <c r="B11" s="85">
        <v>1.3</v>
      </c>
      <c r="C11" s="120" t="s">
        <v>19</v>
      </c>
      <c r="D11" s="87"/>
      <c r="E11" s="10" t="s">
        <v>17</v>
      </c>
      <c r="F11" s="31"/>
      <c r="G11" s="88" t="s">
        <v>3</v>
      </c>
      <c r="H11" s="142"/>
      <c r="I11" s="89">
        <f t="shared" si="0"/>
        <v>0</v>
      </c>
      <c r="J11" s="90">
        <f>I11/_xlfn.XLOOKUP(G11,Validation!$F$3:$F$12,Validation!$G$3:$G$12,0)</f>
        <v>0</v>
      </c>
      <c r="K11" s="91"/>
      <c r="L11" s="92"/>
    </row>
    <row r="12" spans="2:12" ht="12" customHeight="1">
      <c r="B12" s="85">
        <v>1.4</v>
      </c>
      <c r="C12" s="120" t="s">
        <v>20</v>
      </c>
      <c r="D12" s="87"/>
      <c r="E12" s="10" t="s">
        <v>17</v>
      </c>
      <c r="F12" s="31"/>
      <c r="G12" s="88" t="s">
        <v>3</v>
      </c>
      <c r="H12" s="142"/>
      <c r="I12" s="89">
        <f t="shared" ref="I12" si="2">F12*H12</f>
        <v>0</v>
      </c>
      <c r="J12" s="90">
        <f>I12/_xlfn.XLOOKUP(G12,Validation!$F$3:$F$12,Validation!$G$3:$G$12,0)</f>
        <v>0</v>
      </c>
      <c r="K12" s="91"/>
      <c r="L12" s="92"/>
    </row>
    <row r="13" spans="2:12" ht="12" customHeight="1">
      <c r="B13" s="85">
        <v>1.5</v>
      </c>
      <c r="C13" s="120" t="s">
        <v>21</v>
      </c>
      <c r="D13" s="87"/>
      <c r="E13" s="10" t="s">
        <v>22</v>
      </c>
      <c r="F13" s="31"/>
      <c r="G13" s="94" t="s">
        <v>23</v>
      </c>
      <c r="H13" s="142"/>
      <c r="I13" s="89">
        <f t="shared" si="0"/>
        <v>0</v>
      </c>
      <c r="J13" s="90">
        <f>I13/_xlfn.XLOOKUP(G13,Validation!$F$3:$F$12,Validation!$G$3:$G$12,0)</f>
        <v>0</v>
      </c>
      <c r="K13" s="91"/>
      <c r="L13" s="92"/>
    </row>
    <row r="14" spans="2:12" ht="18" customHeight="1">
      <c r="B14" s="85">
        <v>1.6</v>
      </c>
      <c r="C14" s="120" t="s">
        <v>24</v>
      </c>
      <c r="D14" s="87"/>
      <c r="E14" s="10" t="s">
        <v>25</v>
      </c>
      <c r="F14" s="31"/>
      <c r="G14" s="88" t="s">
        <v>26</v>
      </c>
      <c r="H14" s="142"/>
      <c r="I14" s="89">
        <f t="shared" si="0"/>
        <v>0</v>
      </c>
      <c r="J14" s="90">
        <f>I14/_xlfn.XLOOKUP(G14,Validation!$F$3:$F$12,Validation!$G$3:$G$12,0)</f>
        <v>0</v>
      </c>
      <c r="K14" s="91"/>
      <c r="L14" s="92"/>
    </row>
    <row r="15" spans="2:12" ht="22.5" customHeight="1">
      <c r="B15" s="85"/>
      <c r="C15" s="135"/>
      <c r="D15" s="86"/>
      <c r="E15" s="87"/>
      <c r="F15" s="92"/>
      <c r="G15" s="88"/>
      <c r="H15" s="101"/>
      <c r="I15" s="89"/>
      <c r="J15" s="90"/>
      <c r="K15" s="91"/>
      <c r="L15" s="92"/>
    </row>
    <row r="16" spans="2:12" s="84" customFormat="1" ht="12" customHeight="1">
      <c r="B16" s="95">
        <v>2</v>
      </c>
      <c r="C16" s="136" t="str">
        <f>'2. Event '!C7</f>
        <v>Activity 2: 2-Day Regional Workshop in HCM (50 participants)</v>
      </c>
      <c r="D16" s="96"/>
      <c r="E16" s="97"/>
      <c r="F16" s="83"/>
      <c r="G16" s="88"/>
      <c r="H16" s="102"/>
      <c r="I16" s="89">
        <f>F16*H17</f>
        <v>0</v>
      </c>
      <c r="J16" s="99"/>
      <c r="K16" s="100">
        <f>'2. Event '!L7</f>
        <v>55753.922149035032</v>
      </c>
      <c r="L16" s="83"/>
    </row>
    <row r="17" spans="2:12" ht="12" customHeight="1">
      <c r="B17" s="85">
        <v>2.1</v>
      </c>
      <c r="C17" s="135" t="str">
        <f>'2. Event '!C8</f>
        <v>Professional fee</v>
      </c>
      <c r="D17" s="86" t="s">
        <v>27</v>
      </c>
      <c r="E17" s="87" t="s">
        <v>17</v>
      </c>
      <c r="F17" s="92"/>
      <c r="G17" s="88" t="s">
        <v>3</v>
      </c>
      <c r="H17" s="101">
        <f>'2. Event '!L8</f>
        <v>0</v>
      </c>
      <c r="I17" s="89">
        <f>F17*H17</f>
        <v>0</v>
      </c>
      <c r="J17" s="90">
        <f>I17/_xlfn.XLOOKUP(G17,Validation!$F$3:$F$12,Validation!$G$3:$G$12,0)</f>
        <v>0</v>
      </c>
      <c r="K17" s="91"/>
      <c r="L17" s="92"/>
    </row>
    <row r="18" spans="2:12" ht="12" customHeight="1">
      <c r="B18" s="85">
        <v>2.2000000000000002</v>
      </c>
      <c r="C18" s="135" t="str">
        <f>'2. Event '!C11</f>
        <v>Local Participant Expenses</v>
      </c>
      <c r="D18" s="86" t="s">
        <v>28</v>
      </c>
      <c r="E18" s="87" t="s">
        <v>29</v>
      </c>
      <c r="F18" s="92">
        <v>1</v>
      </c>
      <c r="G18" s="88" t="s">
        <v>3</v>
      </c>
      <c r="H18" s="101">
        <f>'2. Event '!L11</f>
        <v>10116.131989000916</v>
      </c>
      <c r="I18" s="89">
        <f>F18*H18</f>
        <v>10116.131989000916</v>
      </c>
      <c r="J18" s="90">
        <f>I18/_xlfn.XLOOKUP(G18,Validation!$F$3:$F$12,Validation!$G$3:$G$12,0)</f>
        <v>10116.131989000916</v>
      </c>
      <c r="K18" s="91"/>
      <c r="L18" s="92"/>
    </row>
    <row r="19" spans="2:12" ht="12" customHeight="1">
      <c r="B19" s="85">
        <v>2.2999999999999998</v>
      </c>
      <c r="C19" s="135" t="str">
        <f>'2. Event '!C18</f>
        <v>International Participant Expenses</v>
      </c>
      <c r="D19" s="86"/>
      <c r="E19" s="87" t="s">
        <v>29</v>
      </c>
      <c r="F19" s="92">
        <v>1</v>
      </c>
      <c r="G19" s="88" t="s">
        <v>3</v>
      </c>
      <c r="H19" s="101">
        <f>'2. Event '!L18</f>
        <v>36121.921784295759</v>
      </c>
      <c r="I19" s="89">
        <f>F19*H19</f>
        <v>36121.921784295759</v>
      </c>
      <c r="J19" s="90">
        <f>I19/_xlfn.XLOOKUP(G19,Validation!$F$3:$F$12,Validation!$G$3:$G$12,0)</f>
        <v>36121.921784295759</v>
      </c>
      <c r="K19" s="91"/>
      <c r="L19" s="92"/>
    </row>
    <row r="20" spans="2:12" ht="12" customHeight="1">
      <c r="B20" s="85">
        <v>2.4</v>
      </c>
      <c r="C20" s="135" t="str">
        <f>'2. Event '!C35</f>
        <v>Hotel package per pax (venue rental and lunch, teabreaks per pax)</v>
      </c>
      <c r="D20" s="86"/>
      <c r="E20" s="87" t="s">
        <v>29</v>
      </c>
      <c r="F20" s="92">
        <v>1</v>
      </c>
      <c r="G20" s="88" t="s">
        <v>3</v>
      </c>
      <c r="H20" s="101">
        <f>'2. Event '!K35</f>
        <v>7891.967730620835</v>
      </c>
      <c r="I20" s="89">
        <f t="shared" ref="I20:I21" si="3">F20*H20</f>
        <v>7891.967730620835</v>
      </c>
      <c r="J20" s="90">
        <f>I20/_xlfn.XLOOKUP(G20,Validation!$F$3:$F$12,Validation!$G$3:$G$12,0)</f>
        <v>7891.967730620835</v>
      </c>
      <c r="K20" s="91"/>
      <c r="L20" s="92"/>
    </row>
    <row r="21" spans="2:12" ht="12" customHeight="1">
      <c r="B21" s="85">
        <v>2.5</v>
      </c>
      <c r="C21" s="135" t="str">
        <f>'2. Event '!C36</f>
        <v>Event organization and logistics</v>
      </c>
      <c r="D21" s="86"/>
      <c r="E21" s="87" t="s">
        <v>29</v>
      </c>
      <c r="F21" s="92">
        <v>1</v>
      </c>
      <c r="G21" s="88" t="s">
        <v>3</v>
      </c>
      <c r="H21" s="101">
        <f>'2. Event '!K36</f>
        <v>0</v>
      </c>
      <c r="I21" s="89">
        <f t="shared" si="3"/>
        <v>0</v>
      </c>
      <c r="J21" s="90">
        <f>I21/_xlfn.XLOOKUP(G21,Validation!$F$3:$F$12,Validation!$G$3:$G$12,0)</f>
        <v>0</v>
      </c>
      <c r="K21" s="91"/>
      <c r="L21" s="92"/>
    </row>
    <row r="22" spans="2:12" ht="12" customHeight="1">
      <c r="B22" s="85">
        <v>2.6</v>
      </c>
      <c r="C22" s="135" t="str">
        <f>'2. Event '!C44</f>
        <v>Miscellaneous</v>
      </c>
      <c r="D22" s="86"/>
      <c r="E22" s="87" t="s">
        <v>29</v>
      </c>
      <c r="F22" s="92">
        <v>1</v>
      </c>
      <c r="G22" s="88" t="s">
        <v>3</v>
      </c>
      <c r="H22" s="101">
        <f>'2. Event '!L44</f>
        <v>1623.9006451175253</v>
      </c>
      <c r="I22" s="89">
        <f>F22*H22</f>
        <v>1623.9006451175253</v>
      </c>
      <c r="J22" s="90">
        <f>I22/_xlfn.XLOOKUP(G22,Validation!$F$3:$F$12,Validation!$G$3:$G$12,0)</f>
        <v>1623.9006451175253</v>
      </c>
      <c r="K22" s="91"/>
      <c r="L22" s="92"/>
    </row>
    <row r="23" spans="2:12" ht="12" customHeight="1">
      <c r="B23" s="85">
        <v>2.7</v>
      </c>
      <c r="C23" s="135" t="str">
        <f>'2. Event '!C45</f>
        <v>Event Management Cost</v>
      </c>
      <c r="D23" s="86"/>
      <c r="E23" s="87" t="s">
        <v>29</v>
      </c>
      <c r="F23" s="92">
        <v>1</v>
      </c>
      <c r="G23" s="88" t="s">
        <v>3</v>
      </c>
      <c r="H23" s="101">
        <f>'2. Event '!L45</f>
        <v>0</v>
      </c>
      <c r="I23" s="89">
        <f>F23*H23</f>
        <v>0</v>
      </c>
      <c r="J23" s="90">
        <f>I23/_xlfn.XLOOKUP(G23,Validation!$F$3:$F$12,Validation!$G$3:$G$12,0)</f>
        <v>0</v>
      </c>
      <c r="K23" s="91"/>
      <c r="L23" s="92"/>
    </row>
    <row r="24" spans="2:12" ht="12" customHeight="1">
      <c r="B24" s="85"/>
      <c r="C24" s="135"/>
      <c r="D24" s="86"/>
      <c r="E24" s="87"/>
      <c r="F24" s="92"/>
      <c r="G24" s="88"/>
      <c r="H24" s="101"/>
      <c r="I24" s="89"/>
      <c r="J24" s="90"/>
      <c r="K24" s="91"/>
      <c r="L24" s="92"/>
    </row>
    <row r="25" spans="2:12" s="84" customFormat="1" ht="12" customHeight="1">
      <c r="B25" s="74">
        <v>3</v>
      </c>
      <c r="C25" s="133" t="s">
        <v>30</v>
      </c>
      <c r="D25" s="75"/>
      <c r="E25" s="76"/>
      <c r="F25" s="77"/>
      <c r="G25" s="78"/>
      <c r="H25" s="79"/>
      <c r="I25" s="103"/>
      <c r="J25" s="81"/>
      <c r="K25" s="82">
        <f>SUM(J26:J27)</f>
        <v>0</v>
      </c>
      <c r="L25" s="83"/>
    </row>
    <row r="26" spans="2:12" ht="12" customHeight="1">
      <c r="B26" s="85">
        <v>3.1</v>
      </c>
      <c r="C26" s="135" t="s">
        <v>31</v>
      </c>
      <c r="D26" s="86" t="s">
        <v>27</v>
      </c>
      <c r="E26" s="87" t="s">
        <v>17</v>
      </c>
      <c r="F26" s="92"/>
      <c r="G26" s="88" t="s">
        <v>3</v>
      </c>
      <c r="H26" s="101">
        <f>H9</f>
        <v>0</v>
      </c>
      <c r="I26" s="89">
        <f>F26*H26</f>
        <v>0</v>
      </c>
      <c r="J26" s="90">
        <f>I26/_xlfn.XLOOKUP(G26,Validation!$F$3:$F$12,Validation!$G$3:$G$12,0)</f>
        <v>0</v>
      </c>
      <c r="K26" s="91"/>
      <c r="L26" s="92"/>
    </row>
    <row r="27" spans="2:12" ht="12" customHeight="1">
      <c r="B27" s="85"/>
      <c r="C27" s="135"/>
      <c r="D27" s="86"/>
      <c r="E27" s="87"/>
      <c r="F27" s="92"/>
      <c r="G27" s="88"/>
      <c r="H27" s="101"/>
      <c r="I27" s="89"/>
      <c r="J27" s="90"/>
      <c r="K27" s="91"/>
      <c r="L27" s="92"/>
    </row>
    <row r="28" spans="2:12" s="84" customFormat="1" ht="12" customHeight="1">
      <c r="B28" s="74">
        <v>4</v>
      </c>
      <c r="C28" s="133" t="s">
        <v>32</v>
      </c>
      <c r="D28" s="75"/>
      <c r="E28" s="76"/>
      <c r="F28" s="77"/>
      <c r="G28" s="78"/>
      <c r="H28" s="79"/>
      <c r="I28" s="103"/>
      <c r="J28" s="81"/>
      <c r="K28" s="82">
        <f>SUM(J29:J30)</f>
        <v>4500</v>
      </c>
      <c r="L28" s="83"/>
    </row>
    <row r="29" spans="2:12" ht="12" customHeight="1">
      <c r="B29" s="85">
        <v>4.0999999999999996</v>
      </c>
      <c r="C29" s="135" t="s">
        <v>33</v>
      </c>
      <c r="D29" s="86"/>
      <c r="E29" s="87" t="s">
        <v>25</v>
      </c>
      <c r="F29" s="92">
        <v>1</v>
      </c>
      <c r="G29" s="88" t="s">
        <v>3</v>
      </c>
      <c r="H29" s="104">
        <v>4500</v>
      </c>
      <c r="I29" s="89">
        <f>F29*H29</f>
        <v>4500</v>
      </c>
      <c r="J29" s="90">
        <f>I29/_xlfn.XLOOKUP(G29,Validation!$F$3:$F$12,Validation!$G$3:$G$12,0)</f>
        <v>4500</v>
      </c>
      <c r="K29" s="91"/>
      <c r="L29" s="92"/>
    </row>
    <row r="30" spans="2:12" ht="12" customHeight="1">
      <c r="B30" s="85"/>
      <c r="C30" s="135"/>
      <c r="D30" s="86"/>
      <c r="E30" s="87"/>
      <c r="F30" s="92"/>
      <c r="G30" s="88"/>
      <c r="H30" s="104"/>
      <c r="I30" s="105"/>
      <c r="J30" s="90"/>
      <c r="K30" s="91"/>
      <c r="L30" s="92"/>
    </row>
    <row r="31" spans="2:12" ht="12" customHeight="1" thickBot="1">
      <c r="B31" s="106"/>
      <c r="C31" s="137"/>
      <c r="D31" s="107"/>
      <c r="E31" s="108"/>
      <c r="F31" s="109"/>
      <c r="G31" s="110"/>
      <c r="H31" s="111"/>
      <c r="I31" s="112"/>
      <c r="J31" s="113"/>
      <c r="K31" s="114"/>
      <c r="L31" s="109"/>
    </row>
    <row r="33" spans="3:11" ht="12" customHeight="1">
      <c r="C33" s="115"/>
      <c r="J33" s="98" t="s">
        <v>34</v>
      </c>
      <c r="K33" s="116">
        <f>K8+K16+K25+K28</f>
        <v>60253.922149035032</v>
      </c>
    </row>
    <row r="34" spans="3:11" ht="12" customHeight="1">
      <c r="C34" s="115"/>
      <c r="J34" s="98" t="s">
        <v>35</v>
      </c>
      <c r="K34" s="116">
        <f>ROUNDUP(K33,-2)</f>
        <v>60300</v>
      </c>
    </row>
  </sheetData>
  <mergeCells count="9">
    <mergeCell ref="H5:H6"/>
    <mergeCell ref="I5:I6"/>
    <mergeCell ref="L5:L6"/>
    <mergeCell ref="B5:B6"/>
    <mergeCell ref="C5:C6"/>
    <mergeCell ref="D5:D6"/>
    <mergeCell ref="E5:E6"/>
    <mergeCell ref="F5:F6"/>
    <mergeCell ref="G5:G6"/>
  </mergeCells>
  <phoneticPr fontId="3" type="noConversion"/>
  <dataValidations count="1">
    <dataValidation type="whole" operator="greaterThan" allowBlank="1" showInputMessage="1" showErrorMessage="1" error="Input Number" sqref="F1:F1048576" xr:uid="{FD885F39-D302-4F89-B8D4-AAF88D4D4CA4}">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438A8CBF-177F-43A1-A5E4-2C72F49B7666}">
          <x14:formula1>
            <xm:f>Validation!$B$3:$B$20</xm:f>
          </x14:formula1>
          <xm:sqref>D31:D1048576 D1:D28</xm:sqref>
        </x14:dataValidation>
        <x14:dataValidation type="list" allowBlank="1" showInputMessage="1" showErrorMessage="1" error="See Drop Down Menu" xr:uid="{9DA1551E-00E0-4404-8F23-3F8DF63A8E0E}">
          <x14:formula1>
            <xm:f>Validation!$D$3:$D$17</xm:f>
          </x14:formula1>
          <xm:sqref>E15:E28 E31:E1048576 E1:E8</xm:sqref>
        </x14:dataValidation>
        <x14:dataValidation type="list" allowBlank="1" showInputMessage="1" showErrorMessage="1" xr:uid="{40F9759A-5ADF-409C-813F-AFE312565661}">
          <x14:formula1>
            <xm:f>Validation!$F$3:$F$12</xm:f>
          </x14:formula1>
          <xm:sqref>G31:G1048576 H32:H1048576 G1:G28 H1:H6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2E18-0D55-4132-9E8D-70D8A638F0A8}">
  <dimension ref="B1:M53"/>
  <sheetViews>
    <sheetView zoomScale="85" zoomScaleNormal="85" workbookViewId="0">
      <pane xSplit="3" ySplit="6" topLeftCell="D7" activePane="bottomRight" state="frozen"/>
      <selection pane="bottomRight" activeCell="M20" sqref="M20"/>
      <selection pane="bottomLeft" activeCell="A9" sqref="A9"/>
      <selection pane="topRight" activeCell="D1" sqref="D1"/>
    </sheetView>
  </sheetViews>
  <sheetFormatPr defaultRowHeight="12" customHeight="1"/>
  <cols>
    <col min="1" max="1" width="1.140625" customWidth="1"/>
    <col min="2" max="2" width="14.28515625" style="139" customWidth="1"/>
    <col min="3" max="3" width="55.85546875" customWidth="1"/>
    <col min="4" max="4" width="21.5703125" customWidth="1"/>
    <col min="5" max="5" width="7.28515625" customWidth="1"/>
    <col min="6" max="7" width="10.85546875" customWidth="1"/>
    <col min="8" max="8" width="6" style="6" customWidth="1"/>
    <col min="9" max="9" width="19.42578125" style="6" customWidth="1"/>
    <col min="10" max="10" width="16.7109375" style="6" customWidth="1"/>
    <col min="11" max="12" width="16.28515625" style="54" customWidth="1"/>
    <col min="13" max="13" width="50.42578125" bestFit="1" customWidth="1"/>
  </cols>
  <sheetData>
    <row r="1" spans="2:13" ht="23.45" customHeight="1">
      <c r="B1" s="145" t="s">
        <v>0</v>
      </c>
      <c r="C1" s="8" t="s">
        <v>36</v>
      </c>
    </row>
    <row r="2" spans="2:13" ht="27.6" customHeight="1">
      <c r="B2" s="145" t="s">
        <v>4</v>
      </c>
      <c r="C2" s="8" t="str">
        <f>C7</f>
        <v>Activity 2: 2-Day Regional Workshop in HCM (50 participants)</v>
      </c>
    </row>
    <row r="4" spans="2:13" ht="12" customHeight="1" thickBot="1"/>
    <row r="5" spans="2:13" s="1" customFormat="1" ht="12" customHeight="1">
      <c r="B5" s="167" t="s">
        <v>37</v>
      </c>
      <c r="C5" s="169" t="s">
        <v>5</v>
      </c>
      <c r="D5" s="171" t="s">
        <v>6</v>
      </c>
      <c r="E5" s="173" t="s">
        <v>7</v>
      </c>
      <c r="F5" s="175" t="s">
        <v>8</v>
      </c>
      <c r="G5" s="177" t="s">
        <v>38</v>
      </c>
      <c r="H5" s="181" t="s">
        <v>9</v>
      </c>
      <c r="I5" s="179" t="s">
        <v>10</v>
      </c>
      <c r="J5" s="183" t="s">
        <v>11</v>
      </c>
      <c r="K5" s="55" t="s">
        <v>11</v>
      </c>
      <c r="L5" s="55" t="s">
        <v>12</v>
      </c>
      <c r="M5" s="165" t="s">
        <v>13</v>
      </c>
    </row>
    <row r="6" spans="2:13" s="1" customFormat="1" ht="33" customHeight="1" thickBot="1">
      <c r="B6" s="168"/>
      <c r="C6" s="170"/>
      <c r="D6" s="172"/>
      <c r="E6" s="174"/>
      <c r="F6" s="176"/>
      <c r="G6" s="178"/>
      <c r="H6" s="182"/>
      <c r="I6" s="180"/>
      <c r="J6" s="184"/>
      <c r="K6" s="56" t="s">
        <v>3</v>
      </c>
      <c r="L6" s="56" t="s">
        <v>14</v>
      </c>
      <c r="M6" s="166"/>
    </row>
    <row r="7" spans="2:13" s="9" customFormat="1" ht="30.6" customHeight="1">
      <c r="B7" s="123">
        <v>2</v>
      </c>
      <c r="C7" s="119" t="s">
        <v>39</v>
      </c>
      <c r="D7" s="20"/>
      <c r="E7" s="26"/>
      <c r="F7" s="17"/>
      <c r="G7" s="27"/>
      <c r="H7" s="21"/>
      <c r="I7" s="32"/>
      <c r="J7" s="22"/>
      <c r="K7" s="57"/>
      <c r="L7" s="57">
        <f>SUM(L8:L46)</f>
        <v>55753.922149035032</v>
      </c>
      <c r="M7" s="20"/>
    </row>
    <row r="8" spans="2:13" ht="12" customHeight="1">
      <c r="B8" s="140">
        <v>2.1</v>
      </c>
      <c r="C8" s="48" t="s">
        <v>40</v>
      </c>
      <c r="D8" s="53"/>
      <c r="E8" s="40"/>
      <c r="F8" s="41"/>
      <c r="G8" s="42"/>
      <c r="H8" s="43"/>
      <c r="I8" s="44"/>
      <c r="J8" s="45"/>
      <c r="K8" s="62"/>
      <c r="L8" s="58">
        <f>IFERROR(SUMIFS(K:K, B:B, B8 &amp; "*"), "")</f>
        <v>0</v>
      </c>
      <c r="M8" s="15"/>
    </row>
    <row r="9" spans="2:13" ht="18.95" customHeight="1">
      <c r="B9" s="138" t="s">
        <v>41</v>
      </c>
      <c r="C9" s="18" t="s">
        <v>42</v>
      </c>
      <c r="D9" s="15" t="s">
        <v>27</v>
      </c>
      <c r="E9" s="25" t="s">
        <v>17</v>
      </c>
      <c r="G9" s="18"/>
      <c r="H9" s="23" t="s">
        <v>3</v>
      </c>
      <c r="I9" s="29"/>
      <c r="J9" s="11"/>
      <c r="K9" s="59"/>
      <c r="L9" s="59"/>
      <c r="M9" s="15"/>
    </row>
    <row r="10" spans="2:13" ht="14.45">
      <c r="B10" s="138"/>
      <c r="C10" s="18"/>
      <c r="D10" s="15"/>
      <c r="E10" s="25"/>
      <c r="G10" s="18"/>
      <c r="H10" s="23"/>
      <c r="I10" s="29"/>
      <c r="J10" s="11"/>
      <c r="K10" s="59"/>
      <c r="L10" s="59"/>
      <c r="M10" s="15"/>
    </row>
    <row r="11" spans="2:13" ht="14.45">
      <c r="B11" s="140">
        <v>2.2000000000000002</v>
      </c>
      <c r="C11" s="48" t="s">
        <v>43</v>
      </c>
      <c r="D11" s="52"/>
      <c r="E11" s="46"/>
      <c r="F11" s="47"/>
      <c r="G11" s="48"/>
      <c r="H11" s="49"/>
      <c r="I11" s="50"/>
      <c r="J11" s="51"/>
      <c r="K11" s="58"/>
      <c r="L11" s="58">
        <f>IFERROR(SUMIFS(K:K, B:B, B11 &amp; "*"), "")</f>
        <v>10116.131989000916</v>
      </c>
      <c r="M11" s="15"/>
    </row>
    <row r="12" spans="2:13" ht="52.5">
      <c r="B12" s="138" t="s">
        <v>44</v>
      </c>
      <c r="C12" s="18" t="s">
        <v>45</v>
      </c>
      <c r="D12" s="15" t="s">
        <v>46</v>
      </c>
      <c r="E12" s="25" t="s">
        <v>47</v>
      </c>
      <c r="F12">
        <v>20</v>
      </c>
      <c r="G12" s="18">
        <v>3</v>
      </c>
      <c r="H12" s="23" t="s">
        <v>23</v>
      </c>
      <c r="I12" s="29">
        <v>34</v>
      </c>
      <c r="J12" s="11">
        <f t="shared" ref="J12:J16" si="0">F12*G12*I12</f>
        <v>2040</v>
      </c>
      <c r="K12" s="59">
        <f>J12/_xlfn.XLOOKUP(H12,Validation!$F$3:$F$12,Validation!$G$3:$G$12,0)</f>
        <v>3116.4069660861596</v>
      </c>
      <c r="L12" s="59"/>
      <c r="M12" s="146" t="s">
        <v>48</v>
      </c>
    </row>
    <row r="13" spans="2:13" ht="65.45">
      <c r="B13" s="138" t="s">
        <v>49</v>
      </c>
      <c r="C13" s="18" t="s">
        <v>50</v>
      </c>
      <c r="D13" s="15" t="s">
        <v>51</v>
      </c>
      <c r="E13" s="25" t="s">
        <v>47</v>
      </c>
      <c r="F13">
        <v>20</v>
      </c>
      <c r="G13" s="18">
        <v>2</v>
      </c>
      <c r="H13" s="23" t="s">
        <v>23</v>
      </c>
      <c r="I13" s="29">
        <v>41</v>
      </c>
      <c r="J13" s="11">
        <f t="shared" si="0"/>
        <v>1640</v>
      </c>
      <c r="K13" s="59">
        <f>J13/_xlfn.XLOOKUP(H13,Validation!$F$3:$F$12,Validation!$G$3:$G$12,0)</f>
        <v>2505.3467766575009</v>
      </c>
      <c r="L13" s="59"/>
      <c r="M13" s="146" t="s">
        <v>52</v>
      </c>
    </row>
    <row r="14" spans="2:13" ht="39.6">
      <c r="B14" s="138" t="s">
        <v>53</v>
      </c>
      <c r="C14" s="18" t="s">
        <v>54</v>
      </c>
      <c r="D14" s="15" t="s">
        <v>55</v>
      </c>
      <c r="E14" s="25" t="s">
        <v>47</v>
      </c>
      <c r="F14">
        <v>10</v>
      </c>
      <c r="G14" s="18">
        <v>4</v>
      </c>
      <c r="H14" s="23" t="s">
        <v>23</v>
      </c>
      <c r="I14" s="29">
        <v>13</v>
      </c>
      <c r="J14" s="11">
        <f t="shared" si="0"/>
        <v>520</v>
      </c>
      <c r="K14" s="59">
        <f>J14/_xlfn.XLOOKUP(H14,Validation!$F$3:$F$12,Validation!$G$3:$G$12,0)</f>
        <v>794.37824625725636</v>
      </c>
      <c r="L14" s="59"/>
      <c r="M14" s="146" t="s">
        <v>56</v>
      </c>
    </row>
    <row r="15" spans="2:13" ht="26.45">
      <c r="B15" s="138" t="s">
        <v>57</v>
      </c>
      <c r="C15" s="18" t="s">
        <v>58</v>
      </c>
      <c r="D15" s="15" t="s">
        <v>55</v>
      </c>
      <c r="E15" s="25" t="s">
        <v>47</v>
      </c>
      <c r="F15">
        <v>10</v>
      </c>
      <c r="G15" s="18">
        <v>2</v>
      </c>
      <c r="H15" s="23" t="s">
        <v>3</v>
      </c>
      <c r="I15" s="29">
        <v>75</v>
      </c>
      <c r="J15" s="11">
        <f t="shared" si="0"/>
        <v>1500</v>
      </c>
      <c r="K15" s="59">
        <f>J15/_xlfn.XLOOKUP(H15,Validation!$F$3:$F$12,Validation!$G$3:$G$12,0)</f>
        <v>1500</v>
      </c>
      <c r="L15" s="59"/>
      <c r="M15" s="146" t="s">
        <v>59</v>
      </c>
    </row>
    <row r="16" spans="2:13" ht="39.6">
      <c r="B16" s="138" t="s">
        <v>60</v>
      </c>
      <c r="C16" s="18" t="s">
        <v>61</v>
      </c>
      <c r="D16" s="15" t="s">
        <v>62</v>
      </c>
      <c r="E16" s="25" t="s">
        <v>47</v>
      </c>
      <c r="F16">
        <v>10</v>
      </c>
      <c r="G16" s="18">
        <v>1</v>
      </c>
      <c r="H16" s="23" t="s">
        <v>3</v>
      </c>
      <c r="I16" s="29">
        <v>220</v>
      </c>
      <c r="J16" s="11">
        <f t="shared" si="0"/>
        <v>2200</v>
      </c>
      <c r="K16" s="59">
        <f>J16/_xlfn.XLOOKUP(H16,Validation!$F$3:$F$12,Validation!$G$3:$G$12,0)</f>
        <v>2200</v>
      </c>
      <c r="L16" s="59"/>
      <c r="M16" s="146" t="s">
        <v>63</v>
      </c>
    </row>
    <row r="17" spans="2:13" ht="14.45">
      <c r="B17" s="138"/>
      <c r="C17" s="18"/>
      <c r="D17" s="15"/>
      <c r="E17" s="25"/>
      <c r="G17" s="18"/>
      <c r="H17" s="23"/>
      <c r="I17" s="29"/>
      <c r="J17" s="11"/>
      <c r="K17" s="59"/>
      <c r="L17" s="59"/>
      <c r="M17" s="15"/>
    </row>
    <row r="18" spans="2:13" ht="14.45">
      <c r="B18" s="140">
        <v>2.2999999999999998</v>
      </c>
      <c r="C18" s="48" t="s">
        <v>64</v>
      </c>
      <c r="D18" s="52"/>
      <c r="E18" s="46"/>
      <c r="F18" s="47"/>
      <c r="G18" s="48"/>
      <c r="H18" s="49"/>
      <c r="I18" s="50"/>
      <c r="J18" s="51"/>
      <c r="K18" s="58"/>
      <c r="L18" s="58">
        <f>IFERROR(SUMIFS(K:K, B:B, B18 &amp; "*"), "")</f>
        <v>36121.921784295759</v>
      </c>
      <c r="M18" s="15"/>
    </row>
    <row r="19" spans="2:13" ht="52.5">
      <c r="B19" s="138" t="s">
        <v>65</v>
      </c>
      <c r="C19" s="18" t="s">
        <v>66</v>
      </c>
      <c r="D19" s="15" t="s">
        <v>67</v>
      </c>
      <c r="E19" s="25" t="s">
        <v>47</v>
      </c>
      <c r="F19">
        <f>SUM(F23:F32)</f>
        <v>25</v>
      </c>
      <c r="G19" s="18">
        <v>4</v>
      </c>
      <c r="H19" s="23" t="s">
        <v>23</v>
      </c>
      <c r="I19" s="29">
        <f>140*42%</f>
        <v>58.8</v>
      </c>
      <c r="J19" s="11">
        <f t="shared" ref="J19" si="1">F19*G19*I19</f>
        <v>5880</v>
      </c>
      <c r="K19" s="59">
        <f>J19/_xlfn.XLOOKUP(H19,Validation!$F$3:$F$12,Validation!$G$3:$G$12,0)</f>
        <v>8982.5847846012839</v>
      </c>
      <c r="L19" s="59"/>
      <c r="M19" s="146" t="s">
        <v>48</v>
      </c>
    </row>
    <row r="20" spans="2:13" ht="65.45">
      <c r="B20" s="138" t="s">
        <v>68</v>
      </c>
      <c r="C20" s="18" t="s">
        <v>69</v>
      </c>
      <c r="D20" s="15" t="s">
        <v>51</v>
      </c>
      <c r="E20" s="25" t="s">
        <v>47</v>
      </c>
      <c r="F20">
        <f>F19</f>
        <v>25</v>
      </c>
      <c r="G20" s="18">
        <v>3</v>
      </c>
      <c r="H20" s="23" t="s">
        <v>23</v>
      </c>
      <c r="I20" s="29">
        <f>140-I19</f>
        <v>81.2</v>
      </c>
      <c r="J20" s="11">
        <f t="shared" ref="J20" si="2">F20*G20*I20</f>
        <v>6090</v>
      </c>
      <c r="K20" s="59">
        <f>J20/_xlfn.XLOOKUP(H20,Validation!$F$3:$F$12,Validation!$G$3:$G$12,0)</f>
        <v>9303.3913840513305</v>
      </c>
      <c r="L20" s="59"/>
      <c r="M20" s="146" t="s">
        <v>52</v>
      </c>
    </row>
    <row r="21" spans="2:13" ht="39.6">
      <c r="B21" s="138" t="s">
        <v>70</v>
      </c>
      <c r="C21" s="18" t="s">
        <v>54</v>
      </c>
      <c r="D21" s="15" t="s">
        <v>55</v>
      </c>
      <c r="E21" s="25" t="s">
        <v>47</v>
      </c>
      <c r="F21">
        <f>F19</f>
        <v>25</v>
      </c>
      <c r="G21" s="18">
        <v>4</v>
      </c>
      <c r="H21" s="23" t="s">
        <v>23</v>
      </c>
      <c r="I21" s="29">
        <v>13</v>
      </c>
      <c r="J21" s="11">
        <f t="shared" ref="J21" si="3">F21*G21*I21</f>
        <v>1300</v>
      </c>
      <c r="K21" s="59">
        <f>J21/_xlfn.XLOOKUP(H21,Validation!$F$3:$F$12,Validation!$G$3:$G$12,0)</f>
        <v>1985.9456156431411</v>
      </c>
      <c r="L21" s="59"/>
      <c r="M21" s="146" t="s">
        <v>56</v>
      </c>
    </row>
    <row r="22" spans="2:13" ht="39.6">
      <c r="B22" s="138" t="s">
        <v>71</v>
      </c>
      <c r="C22" s="18" t="s">
        <v>72</v>
      </c>
      <c r="D22" s="15" t="s">
        <v>62</v>
      </c>
      <c r="E22" s="25"/>
      <c r="G22" s="18"/>
      <c r="H22" s="23" t="s">
        <v>3</v>
      </c>
      <c r="I22" s="29"/>
      <c r="J22" s="11"/>
      <c r="K22" s="59">
        <v>15850</v>
      </c>
      <c r="L22" s="59"/>
      <c r="M22" s="146" t="s">
        <v>63</v>
      </c>
    </row>
    <row r="23" spans="2:13" ht="14.45">
      <c r="B23" s="138"/>
      <c r="C23" s="117" t="s">
        <v>73</v>
      </c>
      <c r="D23" s="15"/>
      <c r="E23" s="124"/>
      <c r="F23" s="125">
        <v>3</v>
      </c>
      <c r="G23" s="118"/>
      <c r="H23" s="126" t="s">
        <v>3</v>
      </c>
      <c r="I23" s="127"/>
      <c r="J23" s="128">
        <f t="shared" ref="J23:J32" si="4">F23*G23*I23</f>
        <v>0</v>
      </c>
      <c r="K23" s="129">
        <f>J23/_xlfn.XLOOKUP(H23,Validation!$F$3:$F$12,Validation!$G$3:$G$12,0)</f>
        <v>0</v>
      </c>
      <c r="L23" s="59"/>
      <c r="M23" s="15"/>
    </row>
    <row r="24" spans="2:13" ht="14.45">
      <c r="B24" s="138"/>
      <c r="C24" s="117" t="s">
        <v>74</v>
      </c>
      <c r="D24" s="15"/>
      <c r="E24" s="124"/>
      <c r="F24" s="125">
        <v>3</v>
      </c>
      <c r="G24" s="118"/>
      <c r="H24" s="126" t="s">
        <v>3</v>
      </c>
      <c r="I24" s="127"/>
      <c r="J24" s="128">
        <f t="shared" si="4"/>
        <v>0</v>
      </c>
      <c r="K24" s="129">
        <f>J24/_xlfn.XLOOKUP(H24,Validation!$F$3:$F$12,Validation!$G$3:$G$12,0)</f>
        <v>0</v>
      </c>
      <c r="L24" s="59"/>
      <c r="M24" s="15"/>
    </row>
    <row r="25" spans="2:13" ht="14.45">
      <c r="B25" s="138"/>
      <c r="C25" s="117" t="s">
        <v>75</v>
      </c>
      <c r="D25" s="15"/>
      <c r="E25" s="124"/>
      <c r="F25" s="125">
        <v>3</v>
      </c>
      <c r="G25" s="118"/>
      <c r="H25" s="126" t="s">
        <v>3</v>
      </c>
      <c r="I25" s="127"/>
      <c r="J25" s="128">
        <f t="shared" si="4"/>
        <v>0</v>
      </c>
      <c r="K25" s="129">
        <f>J25/_xlfn.XLOOKUP(H25,Validation!$F$3:$F$12,Validation!$G$3:$G$12,0)</f>
        <v>0</v>
      </c>
      <c r="L25" s="59"/>
      <c r="M25" s="15"/>
    </row>
    <row r="26" spans="2:13" ht="14.45">
      <c r="B26" s="138"/>
      <c r="C26" s="117" t="s">
        <v>76</v>
      </c>
      <c r="D26" s="15"/>
      <c r="E26" s="124"/>
      <c r="F26" s="125">
        <v>3</v>
      </c>
      <c r="G26" s="118"/>
      <c r="H26" s="126" t="s">
        <v>3</v>
      </c>
      <c r="I26" s="127"/>
      <c r="J26" s="128">
        <f t="shared" si="4"/>
        <v>0</v>
      </c>
      <c r="K26" s="129">
        <f>J26/_xlfn.XLOOKUP(H26,Validation!$F$3:$F$12,Validation!$G$3:$G$12,0)</f>
        <v>0</v>
      </c>
      <c r="L26" s="59"/>
      <c r="M26" s="15"/>
    </row>
    <row r="27" spans="2:13" ht="14.45">
      <c r="B27" s="138"/>
      <c r="C27" s="117" t="s">
        <v>77</v>
      </c>
      <c r="D27" s="15"/>
      <c r="E27" s="124"/>
      <c r="F27" s="125">
        <v>3</v>
      </c>
      <c r="G27" s="118"/>
      <c r="H27" s="126" t="s">
        <v>3</v>
      </c>
      <c r="I27" s="127"/>
      <c r="J27" s="128">
        <f t="shared" si="4"/>
        <v>0</v>
      </c>
      <c r="K27" s="129">
        <f>J27/_xlfn.XLOOKUP(H27,Validation!$F$3:$F$12,Validation!$G$3:$G$12,0)</f>
        <v>0</v>
      </c>
      <c r="L27" s="59"/>
      <c r="M27" s="15"/>
    </row>
    <row r="28" spans="2:13" ht="14.45">
      <c r="B28" s="138"/>
      <c r="C28" s="117" t="s">
        <v>78</v>
      </c>
      <c r="D28" s="15"/>
      <c r="E28" s="124"/>
      <c r="F28" s="125">
        <v>3</v>
      </c>
      <c r="G28" s="118"/>
      <c r="H28" s="126" t="s">
        <v>3</v>
      </c>
      <c r="I28" s="127"/>
      <c r="J28" s="128">
        <f t="shared" si="4"/>
        <v>0</v>
      </c>
      <c r="K28" s="129">
        <f>J28/_xlfn.XLOOKUP(H28,Validation!$F$3:$F$12,Validation!$G$3:$G$12,0)</f>
        <v>0</v>
      </c>
      <c r="L28" s="59"/>
      <c r="M28" s="15"/>
    </row>
    <row r="29" spans="2:13" ht="14.45">
      <c r="B29" s="138"/>
      <c r="C29" s="117" t="s">
        <v>79</v>
      </c>
      <c r="D29" s="15"/>
      <c r="E29" s="124"/>
      <c r="F29" s="125">
        <v>3</v>
      </c>
      <c r="G29" s="118"/>
      <c r="H29" s="126" t="s">
        <v>3</v>
      </c>
      <c r="I29" s="127"/>
      <c r="J29" s="128">
        <f t="shared" si="4"/>
        <v>0</v>
      </c>
      <c r="K29" s="129">
        <f>J29/_xlfn.XLOOKUP(H29,Validation!$F$3:$F$12,Validation!$G$3:$G$12,0)</f>
        <v>0</v>
      </c>
      <c r="L29" s="59"/>
      <c r="M29" s="15"/>
    </row>
    <row r="30" spans="2:13" ht="14.45">
      <c r="B30" s="138"/>
      <c r="C30" s="117" t="s">
        <v>80</v>
      </c>
      <c r="D30" s="15"/>
      <c r="E30" s="124"/>
      <c r="F30" s="125">
        <v>1</v>
      </c>
      <c r="G30" s="118"/>
      <c r="H30" s="126" t="s">
        <v>3</v>
      </c>
      <c r="I30" s="127"/>
      <c r="J30" s="128">
        <f>F30*G30*I30</f>
        <v>0</v>
      </c>
      <c r="K30" s="129">
        <f>J30/_xlfn.XLOOKUP(H30,Validation!$F$3:$F$12,Validation!$G$3:$G$12,0)</f>
        <v>0</v>
      </c>
      <c r="L30" s="59"/>
      <c r="M30" s="15"/>
    </row>
    <row r="31" spans="2:13" ht="14.45">
      <c r="B31" s="138"/>
      <c r="C31" s="117" t="s">
        <v>81</v>
      </c>
      <c r="D31" s="15"/>
      <c r="E31" s="124"/>
      <c r="F31" s="125">
        <v>1</v>
      </c>
      <c r="G31" s="118"/>
      <c r="H31" s="126" t="s">
        <v>3</v>
      </c>
      <c r="I31" s="127"/>
      <c r="J31" s="128">
        <f>F31*G31*I31</f>
        <v>0</v>
      </c>
      <c r="K31" s="129">
        <f>J31/_xlfn.XLOOKUP(H31,Validation!$F$3:$F$12,Validation!$G$3:$G$12,0)</f>
        <v>0</v>
      </c>
      <c r="L31" s="59"/>
      <c r="M31" s="15"/>
    </row>
    <row r="32" spans="2:13" ht="14.45">
      <c r="B32" s="138"/>
      <c r="C32" s="117" t="s">
        <v>82</v>
      </c>
      <c r="D32" s="15"/>
      <c r="E32" s="124"/>
      <c r="F32" s="125">
        <v>2</v>
      </c>
      <c r="G32" s="118"/>
      <c r="H32" s="126" t="s">
        <v>3</v>
      </c>
      <c r="I32" s="127"/>
      <c r="J32" s="128">
        <f t="shared" si="4"/>
        <v>0</v>
      </c>
      <c r="K32" s="129">
        <f>J32/_xlfn.XLOOKUP(H32,Validation!$F$3:$F$12,Validation!$G$3:$G$12,0)</f>
        <v>0</v>
      </c>
      <c r="L32" s="59"/>
      <c r="M32" s="15"/>
    </row>
    <row r="33" spans="2:13" ht="14.45">
      <c r="B33" s="138"/>
      <c r="C33" s="33"/>
      <c r="D33" s="39"/>
      <c r="E33" s="34"/>
      <c r="F33" s="35"/>
      <c r="G33" s="33"/>
      <c r="H33" s="36"/>
      <c r="I33" s="37"/>
      <c r="J33" s="38"/>
      <c r="K33" s="60"/>
      <c r="L33" s="59"/>
      <c r="M33" s="15"/>
    </row>
    <row r="34" spans="2:13" ht="14.45">
      <c r="B34" s="140" t="s">
        <v>83</v>
      </c>
      <c r="C34" s="48" t="s">
        <v>84</v>
      </c>
      <c r="D34" s="53"/>
      <c r="E34" s="40"/>
      <c r="F34" s="41"/>
      <c r="G34" s="42"/>
      <c r="H34" s="43"/>
      <c r="I34" s="44"/>
      <c r="J34" s="45"/>
      <c r="K34" s="62"/>
      <c r="L34" s="58">
        <f>IFERROR(SUMIFS(K:K, B:B, B34 &amp; "*"), "")</f>
        <v>7891.967730620835</v>
      </c>
      <c r="M34" s="15"/>
    </row>
    <row r="35" spans="2:13" ht="14.45">
      <c r="B35" s="138" t="s">
        <v>85</v>
      </c>
      <c r="C35" s="120" t="s">
        <v>86</v>
      </c>
      <c r="D35" s="15" t="s">
        <v>28</v>
      </c>
      <c r="E35" s="25" t="s">
        <v>47</v>
      </c>
      <c r="F35">
        <v>50</v>
      </c>
      <c r="G35" s="18">
        <v>2</v>
      </c>
      <c r="H35" s="23" t="s">
        <v>26</v>
      </c>
      <c r="I35" s="143">
        <v>1350000</v>
      </c>
      <c r="J35" s="11">
        <f>F35*G35*I35</f>
        <v>135000000</v>
      </c>
      <c r="K35" s="59">
        <f>J35/_xlfn.XLOOKUP(H35,Validation!$F$3:$F$12,Validation!$G$3:$G$12,0)</f>
        <v>7891.967730620835</v>
      </c>
      <c r="L35" s="59"/>
      <c r="M35" s="15"/>
    </row>
    <row r="36" spans="2:13" ht="39.6">
      <c r="B36" s="138" t="s">
        <v>87</v>
      </c>
      <c r="C36" s="120" t="s">
        <v>88</v>
      </c>
      <c r="D36" s="15"/>
      <c r="E36" s="25"/>
      <c r="G36" s="18"/>
      <c r="H36" s="23"/>
      <c r="I36" s="29"/>
      <c r="J36" s="11"/>
      <c r="K36" s="59">
        <f>SUM(K37:K42)</f>
        <v>0</v>
      </c>
      <c r="L36" s="59"/>
      <c r="M36" s="146" t="s">
        <v>89</v>
      </c>
    </row>
    <row r="37" spans="2:13" ht="39.6">
      <c r="B37" s="138"/>
      <c r="C37" s="121" t="s">
        <v>90</v>
      </c>
      <c r="D37" s="15" t="s">
        <v>28</v>
      </c>
      <c r="E37" s="25" t="s">
        <v>25</v>
      </c>
      <c r="F37">
        <v>1</v>
      </c>
      <c r="G37" s="18">
        <v>2</v>
      </c>
      <c r="H37" s="23" t="s">
        <v>26</v>
      </c>
      <c r="I37" s="29"/>
      <c r="J37" s="11">
        <f t="shared" ref="J37:J45" si="5">F37*G37*I37</f>
        <v>0</v>
      </c>
      <c r="K37" s="59">
        <f>J37/_xlfn.XLOOKUP(H37,Validation!$F$3:$F$12,Validation!$G$3:$G$12,0)</f>
        <v>0</v>
      </c>
      <c r="L37" s="59"/>
      <c r="M37" s="146" t="s">
        <v>91</v>
      </c>
    </row>
    <row r="38" spans="2:13" ht="143.44999999999999">
      <c r="B38" s="138"/>
      <c r="C38" s="121" t="s">
        <v>92</v>
      </c>
      <c r="D38" s="15" t="s">
        <v>28</v>
      </c>
      <c r="E38" s="25" t="s">
        <v>25</v>
      </c>
      <c r="F38">
        <v>1</v>
      </c>
      <c r="G38" s="18">
        <v>1</v>
      </c>
      <c r="H38" s="23" t="s">
        <v>3</v>
      </c>
      <c r="I38" s="29"/>
      <c r="J38" s="11">
        <f t="shared" si="5"/>
        <v>0</v>
      </c>
      <c r="K38" s="59">
        <f>J38/_xlfn.XLOOKUP(H38,Validation!$F$3:$F$12,Validation!$G$3:$G$12,0)</f>
        <v>0</v>
      </c>
      <c r="L38" s="59"/>
      <c r="M38" s="146" t="s">
        <v>93</v>
      </c>
    </row>
    <row r="39" spans="2:13" ht="14.45">
      <c r="B39" s="138"/>
      <c r="C39" s="121" t="s">
        <v>94</v>
      </c>
      <c r="D39" s="15" t="s">
        <v>28</v>
      </c>
      <c r="E39" s="25" t="s">
        <v>25</v>
      </c>
      <c r="F39">
        <v>1</v>
      </c>
      <c r="G39" s="18">
        <v>2</v>
      </c>
      <c r="H39" s="23" t="s">
        <v>26</v>
      </c>
      <c r="I39" s="29"/>
      <c r="J39" s="11">
        <f t="shared" si="5"/>
        <v>0</v>
      </c>
      <c r="K39" s="59">
        <f>J39/_xlfn.XLOOKUP(H39,Validation!$F$3:$F$12,Validation!$G$3:$G$12,0)</f>
        <v>0</v>
      </c>
      <c r="L39" s="59"/>
      <c r="M39" s="15"/>
    </row>
    <row r="40" spans="2:13" ht="14.45">
      <c r="B40" s="138"/>
      <c r="C40" s="121" t="s">
        <v>95</v>
      </c>
      <c r="D40" s="15" t="s">
        <v>28</v>
      </c>
      <c r="E40" s="25" t="s">
        <v>25</v>
      </c>
      <c r="F40">
        <v>1</v>
      </c>
      <c r="G40" s="18">
        <v>2</v>
      </c>
      <c r="H40" s="23" t="s">
        <v>26</v>
      </c>
      <c r="I40" s="29"/>
      <c r="J40" s="11">
        <f t="shared" si="5"/>
        <v>0</v>
      </c>
      <c r="K40" s="59">
        <f>J40/_xlfn.XLOOKUP(H40,Validation!$F$3:$F$12,Validation!$G$3:$G$12,0)</f>
        <v>0</v>
      </c>
      <c r="L40" s="59"/>
      <c r="M40" s="15"/>
    </row>
    <row r="41" spans="2:13" ht="14.45">
      <c r="B41" s="138"/>
      <c r="C41" s="121" t="s">
        <v>96</v>
      </c>
      <c r="D41" s="15" t="s">
        <v>28</v>
      </c>
      <c r="E41" s="25" t="s">
        <v>25</v>
      </c>
      <c r="F41">
        <v>1</v>
      </c>
      <c r="G41" s="18">
        <v>2</v>
      </c>
      <c r="H41" s="23" t="s">
        <v>26</v>
      </c>
      <c r="I41" s="29"/>
      <c r="J41" s="11">
        <f t="shared" si="5"/>
        <v>0</v>
      </c>
      <c r="K41" s="59">
        <f>J41/_xlfn.XLOOKUP(H41,Validation!$F$3:$F$12,Validation!$G$3:$G$12,0)</f>
        <v>0</v>
      </c>
      <c r="L41" s="59"/>
      <c r="M41" s="15"/>
    </row>
    <row r="42" spans="2:13" ht="52.5">
      <c r="B42" s="138"/>
      <c r="C42" s="121" t="s">
        <v>97</v>
      </c>
      <c r="D42" s="130" t="s">
        <v>28</v>
      </c>
      <c r="E42" s="25" t="s">
        <v>98</v>
      </c>
      <c r="F42">
        <v>50</v>
      </c>
      <c r="G42" s="18">
        <v>1</v>
      </c>
      <c r="H42" s="23" t="s">
        <v>26</v>
      </c>
      <c r="I42" s="29"/>
      <c r="J42" s="131">
        <f t="shared" si="5"/>
        <v>0</v>
      </c>
      <c r="K42" s="14">
        <f>J42/_xlfn.XLOOKUP(H42,[1]Validation!$F$3:$F$12,[1]Validation!$G$3:$G$12,0)</f>
        <v>0</v>
      </c>
      <c r="L42" s="14"/>
      <c r="M42" s="146" t="s">
        <v>99</v>
      </c>
    </row>
    <row r="43" spans="2:13" ht="26.45">
      <c r="B43" s="138"/>
      <c r="C43" s="121"/>
      <c r="D43" s="130"/>
      <c r="E43" s="25"/>
      <c r="G43" s="18"/>
      <c r="H43" s="23"/>
      <c r="I43" s="29"/>
      <c r="J43" s="131"/>
      <c r="K43" s="14"/>
      <c r="L43" s="14"/>
      <c r="M43" s="146" t="s">
        <v>100</v>
      </c>
    </row>
    <row r="44" spans="2:13" ht="14.45">
      <c r="B44" s="140" t="s">
        <v>101</v>
      </c>
      <c r="C44" s="122" t="s">
        <v>102</v>
      </c>
      <c r="D44" s="53" t="s">
        <v>28</v>
      </c>
      <c r="E44" s="40" t="s">
        <v>25</v>
      </c>
      <c r="F44" s="41">
        <v>1</v>
      </c>
      <c r="G44" s="42">
        <v>1</v>
      </c>
      <c r="H44" s="43"/>
      <c r="I44" s="44"/>
      <c r="J44" s="45">
        <f t="shared" si="5"/>
        <v>0</v>
      </c>
      <c r="K44" s="62">
        <f>3%*SUM(K12:K42)</f>
        <v>1623.9006451175253</v>
      </c>
      <c r="L44" s="58">
        <f>IFERROR(SUMIFS(K:K, B:B, B44 &amp; "*"), "")</f>
        <v>1623.9006451175253</v>
      </c>
      <c r="M44" s="15"/>
    </row>
    <row r="45" spans="2:13" ht="14.45">
      <c r="B45" s="140" t="s">
        <v>103</v>
      </c>
      <c r="C45" s="48" t="s">
        <v>104</v>
      </c>
      <c r="D45" s="53" t="s">
        <v>105</v>
      </c>
      <c r="E45" s="40" t="s">
        <v>25</v>
      </c>
      <c r="F45" s="41">
        <v>1</v>
      </c>
      <c r="G45" s="42">
        <v>1</v>
      </c>
      <c r="H45" s="43"/>
      <c r="I45" s="44"/>
      <c r="J45" s="45">
        <f t="shared" si="5"/>
        <v>0</v>
      </c>
      <c r="K45" s="62"/>
      <c r="L45" s="58">
        <f>IFERROR(SUMIFS(K:K, B:B, B45 &amp; "*"), "")</f>
        <v>0</v>
      </c>
      <c r="M45" s="15"/>
    </row>
    <row r="46" spans="2:13" ht="14.45">
      <c r="B46" s="138"/>
      <c r="C46" s="18"/>
      <c r="D46" s="15"/>
      <c r="E46" s="25"/>
      <c r="G46" s="18"/>
      <c r="H46" s="23"/>
      <c r="I46" s="29"/>
      <c r="J46" s="11"/>
      <c r="K46" s="59"/>
      <c r="L46" s="59"/>
      <c r="M46" s="15"/>
    </row>
    <row r="47" spans="2:13" ht="15" thickBot="1">
      <c r="B47" s="141"/>
      <c r="C47" s="19"/>
      <c r="D47" s="16"/>
      <c r="E47" s="28"/>
      <c r="F47" s="12"/>
      <c r="G47" s="19"/>
      <c r="H47" s="24"/>
      <c r="I47" s="30"/>
      <c r="J47" s="13"/>
      <c r="K47" s="61"/>
      <c r="L47" s="61"/>
      <c r="M47" s="16"/>
    </row>
    <row r="48" spans="2:13" ht="14.45"/>
    <row r="49" ht="14.45"/>
    <row r="50" ht="14.45"/>
    <row r="51" ht="14.45"/>
    <row r="52" ht="14.45"/>
    <row r="53" ht="14.45"/>
  </sheetData>
  <mergeCells count="10">
    <mergeCell ref="M5:M6"/>
    <mergeCell ref="B5:B6"/>
    <mergeCell ref="C5:C6"/>
    <mergeCell ref="D5:D6"/>
    <mergeCell ref="E5:E6"/>
    <mergeCell ref="F5:F6"/>
    <mergeCell ref="G5:G6"/>
    <mergeCell ref="I5:I6"/>
    <mergeCell ref="H5:H6"/>
    <mergeCell ref="J5:J6"/>
  </mergeCells>
  <phoneticPr fontId="3" type="noConversion"/>
  <dataValidations count="2">
    <dataValidation type="whole" operator="greaterThan" allowBlank="1" showInputMessage="1" showErrorMessage="1" error="Input Number" sqref="F1:F1048566" xr:uid="{08F456EC-2EFE-405F-A2C8-11C615E98366}">
      <formula1>0</formula1>
    </dataValidation>
    <dataValidation operator="greaterThan" allowBlank="1" showInputMessage="1" showErrorMessage="1" error="Input Number" sqref="G1:H1048566" xr:uid="{45B6DFF5-6535-4645-87F5-341C1E5FA355}"/>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F81DCF7A-A4E2-4170-97C0-A79A4F2827A8}">
          <x14:formula1>
            <xm:f>Validation!$B$3:$B$20</xm:f>
          </x14:formula1>
          <xm:sqref>D44:D1048576 D1:D41</xm:sqref>
        </x14:dataValidation>
        <x14:dataValidation type="list" allowBlank="1" showInputMessage="1" showErrorMessage="1" error="See Drop Down Menu" xr:uid="{9D76300B-2171-4074-A646-F776E72B3FC2}">
          <x14:formula1>
            <xm:f>Validation!$D$3:$D$17</xm:f>
          </x14:formula1>
          <xm:sqref>E44:E1048576 E1:E41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F31" sqref="F31"/>
    </sheetView>
  </sheetViews>
  <sheetFormatPr defaultRowHeight="14.45"/>
  <cols>
    <col min="1" max="1" width="28.85546875" customWidth="1"/>
    <col min="2" max="2" width="35.5703125" customWidth="1"/>
    <col min="3" max="3" width="1.42578125" customWidth="1"/>
    <col min="4" max="4" width="30.7109375" customWidth="1"/>
    <col min="5" max="5" width="1.5703125" customWidth="1"/>
    <col min="6" max="6" width="10.85546875" customWidth="1"/>
    <col min="7" max="7" width="13.42578125" customWidth="1"/>
  </cols>
  <sheetData>
    <row r="2" spans="1:7" ht="27.95">
      <c r="A2" s="2" t="s">
        <v>106</v>
      </c>
      <c r="B2" s="2" t="s">
        <v>107</v>
      </c>
      <c r="D2" s="2" t="s">
        <v>108</v>
      </c>
      <c r="F2" s="2" t="s">
        <v>109</v>
      </c>
      <c r="G2" s="2" t="s">
        <v>110</v>
      </c>
    </row>
    <row r="3" spans="1:7">
      <c r="A3" s="3" t="s">
        <v>111</v>
      </c>
      <c r="B3" s="4" t="s">
        <v>112</v>
      </c>
      <c r="D3" t="s">
        <v>98</v>
      </c>
      <c r="F3" t="s">
        <v>3</v>
      </c>
      <c r="G3">
        <v>1</v>
      </c>
    </row>
    <row r="4" spans="1:7">
      <c r="A4" s="3" t="s">
        <v>111</v>
      </c>
      <c r="B4" s="4" t="s">
        <v>113</v>
      </c>
      <c r="D4" t="s">
        <v>47</v>
      </c>
      <c r="F4" t="s">
        <v>23</v>
      </c>
      <c r="G4">
        <v>0.65459999999999996</v>
      </c>
    </row>
    <row r="5" spans="1:7">
      <c r="A5" s="3" t="s">
        <v>111</v>
      </c>
      <c r="B5" s="4" t="s">
        <v>114</v>
      </c>
      <c r="D5" t="s">
        <v>115</v>
      </c>
      <c r="F5" t="s">
        <v>116</v>
      </c>
      <c r="G5" s="7">
        <v>14015</v>
      </c>
    </row>
    <row r="6" spans="1:7">
      <c r="A6" s="3" t="s">
        <v>111</v>
      </c>
      <c r="B6" s="4" t="s">
        <v>28</v>
      </c>
      <c r="D6" t="s">
        <v>117</v>
      </c>
      <c r="F6" t="s">
        <v>118</v>
      </c>
      <c r="G6" s="7">
        <v>10612</v>
      </c>
    </row>
    <row r="7" spans="1:7">
      <c r="A7" s="3" t="s">
        <v>111</v>
      </c>
      <c r="B7" s="4" t="s">
        <v>119</v>
      </c>
      <c r="D7" t="s">
        <v>25</v>
      </c>
      <c r="F7" t="s">
        <v>26</v>
      </c>
      <c r="G7" s="7">
        <v>17106</v>
      </c>
    </row>
    <row r="8" spans="1:7">
      <c r="A8" s="3" t="s">
        <v>111</v>
      </c>
      <c r="B8" s="4" t="s">
        <v>27</v>
      </c>
      <c r="D8" t="s">
        <v>120</v>
      </c>
      <c r="F8" t="s">
        <v>121</v>
      </c>
      <c r="G8">
        <v>2.77</v>
      </c>
    </row>
    <row r="9" spans="1:7">
      <c r="A9" s="3" t="s">
        <v>111</v>
      </c>
      <c r="B9" s="4" t="s">
        <v>122</v>
      </c>
      <c r="D9" t="s">
        <v>123</v>
      </c>
      <c r="F9" t="s">
        <v>124</v>
      </c>
      <c r="G9">
        <v>0.83599999999999997</v>
      </c>
    </row>
    <row r="10" spans="1:7">
      <c r="A10" s="3" t="s">
        <v>111</v>
      </c>
      <c r="B10" s="4" t="s">
        <v>125</v>
      </c>
      <c r="D10" t="s">
        <v>7</v>
      </c>
      <c r="F10" t="s">
        <v>126</v>
      </c>
      <c r="G10">
        <v>1.087</v>
      </c>
    </row>
    <row r="11" spans="1:7">
      <c r="A11" s="3" t="s">
        <v>111</v>
      </c>
      <c r="B11" s="4" t="s">
        <v>127</v>
      </c>
      <c r="D11" t="s">
        <v>29</v>
      </c>
      <c r="F11" t="s">
        <v>128</v>
      </c>
      <c r="G11">
        <v>21.26</v>
      </c>
    </row>
    <row r="12" spans="1:7">
      <c r="A12" s="3" t="s">
        <v>111</v>
      </c>
      <c r="B12" s="4" t="s">
        <v>129</v>
      </c>
      <c r="D12" t="s">
        <v>130</v>
      </c>
      <c r="F12" t="s">
        <v>131</v>
      </c>
      <c r="G12">
        <v>39.119999999999997</v>
      </c>
    </row>
    <row r="13" spans="1:7">
      <c r="A13" s="3" t="s">
        <v>132</v>
      </c>
      <c r="B13" s="4" t="s">
        <v>105</v>
      </c>
      <c r="D13" t="s">
        <v>17</v>
      </c>
    </row>
    <row r="14" spans="1:7">
      <c r="A14" s="3" t="s">
        <v>133</v>
      </c>
      <c r="B14" s="4" t="s">
        <v>62</v>
      </c>
      <c r="D14" t="s">
        <v>134</v>
      </c>
    </row>
    <row r="15" spans="1:7">
      <c r="A15" s="3" t="s">
        <v>133</v>
      </c>
      <c r="B15" s="4" t="s">
        <v>51</v>
      </c>
      <c r="D15" t="s">
        <v>135</v>
      </c>
    </row>
    <row r="16" spans="1:7">
      <c r="A16" s="3" t="s">
        <v>133</v>
      </c>
      <c r="B16" s="4" t="s">
        <v>55</v>
      </c>
      <c r="D16" t="s">
        <v>136</v>
      </c>
    </row>
    <row r="17" spans="1:4">
      <c r="A17" s="3" t="s">
        <v>133</v>
      </c>
      <c r="B17" s="4" t="s">
        <v>67</v>
      </c>
      <c r="D17" t="s">
        <v>137</v>
      </c>
    </row>
    <row r="18" spans="1:4">
      <c r="A18" s="3" t="s">
        <v>133</v>
      </c>
      <c r="B18" s="4" t="s">
        <v>138</v>
      </c>
    </row>
    <row r="19" spans="1:4">
      <c r="A19" s="3" t="s">
        <v>133</v>
      </c>
      <c r="B19" s="4" t="s">
        <v>46</v>
      </c>
    </row>
    <row r="20" spans="1:4">
      <c r="A20" s="3" t="s">
        <v>133</v>
      </c>
      <c r="B20" s="5" t="s">
        <v>139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D5CDD7-4F86-47C5-9006-0FA8D61B6D66}"/>
</file>

<file path=customXml/itemProps2.xml><?xml version="1.0" encoding="utf-8"?>
<ds:datastoreItem xmlns:ds="http://schemas.openxmlformats.org/officeDocument/2006/customXml" ds:itemID="{D18AB260-4415-4D3F-822B-26EE32F0307C}"/>
</file>

<file path=customXml/itemProps3.xml><?xml version="1.0" encoding="utf-8"?>
<ds:datastoreItem xmlns:ds="http://schemas.openxmlformats.org/officeDocument/2006/customXml" ds:itemID="{A05B665A-A564-4D5E-92FF-87A0115BB3A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
  <cp:revision/>
  <dcterms:created xsi:type="dcterms:W3CDTF">2025-07-08T10:56:34Z</dcterms:created>
  <dcterms:modified xsi:type="dcterms:W3CDTF">2026-10-21T10:25:37Z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